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filterPrivacy="1" defaultThemeVersion="124226"/>
  <xr:revisionPtr revIDLastSave="0" documentId="13_ncr:1_{7C9ABB93-38A6-4FBE-923A-5DFC0438E63F}" xr6:coauthVersionLast="47" xr6:coauthVersionMax="47" xr10:uidLastSave="{00000000-0000-0000-0000-000000000000}"/>
  <bookViews>
    <workbookView xWindow="28680" yWindow="-120" windowWidth="29040" windowHeight="15840" firstSheet="1" activeTab="1" xr2:uid="{00000000-000D-0000-FFFF-FFFF00000000}"/>
  </bookViews>
  <sheets>
    <sheet name="ДВ ВЛГ" sheetId="9" state="hidden" r:id="rId1"/>
    <sheet name="покраска ГВ" sheetId="11" r:id="rId2"/>
    <sheet name="Цех2 душевые" sheetId="12" state="hidden" r:id="rId3"/>
  </sheets>
  <definedNames>
    <definedName name="_xlnm.Print_Area" localSheetId="1">'покраска ГВ'!$A$1:$I$22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9" i="11" l="1"/>
  <c r="K18" i="11"/>
  <c r="K17" i="11"/>
  <c r="K16" i="11"/>
  <c r="K15" i="11"/>
  <c r="K11" i="11"/>
  <c r="K10" i="11"/>
  <c r="K9" i="11"/>
  <c r="K8" i="11"/>
  <c r="K7" i="11"/>
  <c r="F17" i="11"/>
  <c r="H17" i="11" s="1"/>
  <c r="F16" i="11"/>
  <c r="H16" i="11" s="1"/>
  <c r="F15" i="11"/>
  <c r="H15" i="11" s="1"/>
  <c r="E20" i="11" l="1"/>
  <c r="F20" i="11" l="1"/>
  <c r="F9" i="11"/>
  <c r="H9" i="11" s="1"/>
  <c r="F8" i="11"/>
  <c r="H8" i="11" s="1"/>
  <c r="F42" i="12" l="1"/>
  <c r="G42" i="12" s="1"/>
  <c r="F41" i="12"/>
  <c r="G41" i="12" s="1"/>
  <c r="F40" i="12"/>
  <c r="G40" i="12" s="1"/>
  <c r="F39" i="12"/>
  <c r="G39" i="12" s="1"/>
  <c r="F38" i="12"/>
  <c r="G38" i="12" s="1"/>
  <c r="F37" i="12"/>
  <c r="G37" i="12" s="1"/>
  <c r="F36" i="12"/>
  <c r="G36" i="12" s="1"/>
  <c r="F35" i="12"/>
  <c r="G35" i="12" s="1"/>
  <c r="F34" i="12"/>
  <c r="G34" i="12" s="1"/>
  <c r="F33" i="12"/>
  <c r="G33" i="12" s="1"/>
  <c r="F32" i="12"/>
  <c r="G32" i="12" s="1"/>
  <c r="D31" i="12"/>
  <c r="F31" i="12" s="1"/>
  <c r="G31" i="12" s="1"/>
  <c r="H30" i="12"/>
  <c r="F30" i="12"/>
  <c r="F29" i="12"/>
  <c r="G29" i="12" s="1"/>
  <c r="H28" i="12"/>
  <c r="F28" i="12"/>
  <c r="F27" i="12"/>
  <c r="G27" i="12" s="1"/>
  <c r="F26" i="12"/>
  <c r="G26" i="12" s="1"/>
  <c r="F25" i="12"/>
  <c r="G25" i="12" s="1"/>
  <c r="F23" i="12"/>
  <c r="G23" i="12" s="1"/>
  <c r="F22" i="12"/>
  <c r="G22" i="12" s="1"/>
  <c r="F21" i="12"/>
  <c r="G21" i="12" s="1"/>
  <c r="F20" i="12"/>
  <c r="G20" i="12" s="1"/>
  <c r="F19" i="12"/>
  <c r="G19" i="12" s="1"/>
  <c r="F18" i="12"/>
  <c r="G18" i="12" s="1"/>
  <c r="F17" i="12"/>
  <c r="G17" i="12" s="1"/>
  <c r="F16" i="12"/>
  <c r="G16" i="12" s="1"/>
  <c r="F15" i="12"/>
  <c r="G15" i="12" s="1"/>
  <c r="D14" i="12"/>
  <c r="F14" i="12" s="1"/>
  <c r="G14" i="12" s="1"/>
  <c r="H13" i="12"/>
  <c r="F13" i="12"/>
  <c r="F12" i="12"/>
  <c r="G12" i="12" s="1"/>
  <c r="H11" i="12"/>
  <c r="F11" i="12"/>
  <c r="F10" i="12"/>
  <c r="G10" i="12" s="1"/>
  <c r="F9" i="12"/>
  <c r="G9" i="12" s="1"/>
  <c r="F8" i="12"/>
  <c r="G8" i="12" s="1"/>
  <c r="F7" i="12"/>
  <c r="G7" i="12" s="1"/>
  <c r="F6" i="12"/>
  <c r="G6" i="12" s="1"/>
  <c r="E43" i="12"/>
  <c r="F24" i="12"/>
  <c r="G24" i="12" s="1"/>
  <c r="F5" i="12"/>
  <c r="G5" i="12" s="1"/>
  <c r="F4" i="12"/>
  <c r="G4" i="12" s="1"/>
  <c r="G30" i="12" l="1"/>
  <c r="G28" i="12"/>
  <c r="G13" i="12"/>
  <c r="G11" i="12"/>
  <c r="F43" i="12"/>
  <c r="H43" i="12"/>
  <c r="F14" i="11"/>
  <c r="H14" i="11" s="1"/>
  <c r="G43" i="12" l="1"/>
  <c r="F7" i="11"/>
  <c r="F23" i="11" l="1"/>
  <c r="H7" i="11"/>
  <c r="E418" i="9" l="1"/>
  <c r="F417" i="9"/>
  <c r="G417" i="9" s="1"/>
  <c r="F416" i="9"/>
  <c r="G416" i="9" s="1"/>
  <c r="F415" i="9"/>
  <c r="G415" i="9" s="1"/>
  <c r="H414" i="9"/>
  <c r="F414" i="9"/>
  <c r="F413" i="9"/>
  <c r="G413" i="9" s="1"/>
  <c r="F412" i="9"/>
  <c r="G412" i="9" s="1"/>
  <c r="F411" i="9"/>
  <c r="G411" i="9" s="1"/>
  <c r="F410" i="9"/>
  <c r="G410" i="9" s="1"/>
  <c r="F409" i="9"/>
  <c r="G409" i="9" s="1"/>
  <c r="H408" i="9"/>
  <c r="F408" i="9"/>
  <c r="F407" i="9"/>
  <c r="G407" i="9" s="1"/>
  <c r="F406" i="9"/>
  <c r="G406" i="9" s="1"/>
  <c r="F405" i="9"/>
  <c r="G405" i="9" s="1"/>
  <c r="F404" i="9"/>
  <c r="G404" i="9" s="1"/>
  <c r="F403" i="9"/>
  <c r="G403" i="9" s="1"/>
  <c r="H402" i="9"/>
  <c r="F402" i="9"/>
  <c r="F401" i="9"/>
  <c r="G401" i="9" s="1"/>
  <c r="F400" i="9"/>
  <c r="G400" i="9" s="1"/>
  <c r="F399" i="9"/>
  <c r="G399" i="9" s="1"/>
  <c r="F398" i="9"/>
  <c r="G398" i="9" s="1"/>
  <c r="F397" i="9"/>
  <c r="G397" i="9" s="1"/>
  <c r="F396" i="9"/>
  <c r="G396" i="9" s="1"/>
  <c r="F395" i="9"/>
  <c r="G395" i="9" s="1"/>
  <c r="F394" i="9"/>
  <c r="G394" i="9" s="1"/>
  <c r="H393" i="9"/>
  <c r="F393" i="9"/>
  <c r="F392" i="9"/>
  <c r="G392" i="9" s="1"/>
  <c r="F391" i="9"/>
  <c r="G391" i="9" s="1"/>
  <c r="H390" i="9"/>
  <c r="G390" i="9" s="1"/>
  <c r="F390" i="9"/>
  <c r="F389" i="9"/>
  <c r="G389" i="9" s="1"/>
  <c r="F388" i="9"/>
  <c r="G388" i="9" s="1"/>
  <c r="F387" i="9"/>
  <c r="G387" i="9" s="1"/>
  <c r="F386" i="9"/>
  <c r="G386" i="9" s="1"/>
  <c r="F385" i="9"/>
  <c r="G385" i="9" s="1"/>
  <c r="F384" i="9"/>
  <c r="G384" i="9" s="1"/>
  <c r="H383" i="9"/>
  <c r="F383" i="9"/>
  <c r="F382" i="9"/>
  <c r="G382" i="9" s="1"/>
  <c r="F381" i="9"/>
  <c r="G381" i="9" s="1"/>
  <c r="F380" i="9"/>
  <c r="G380" i="9" s="1"/>
  <c r="F379" i="9"/>
  <c r="G379" i="9" s="1"/>
  <c r="H378" i="9"/>
  <c r="F378" i="9"/>
  <c r="F377" i="9"/>
  <c r="G377" i="9" s="1"/>
  <c r="F376" i="9"/>
  <c r="G376" i="9" s="1"/>
  <c r="H375" i="9"/>
  <c r="F375" i="9"/>
  <c r="F374" i="9"/>
  <c r="G374" i="9" s="1"/>
  <c r="F373" i="9"/>
  <c r="G373" i="9" s="1"/>
  <c r="F372" i="9"/>
  <c r="G372" i="9" s="1"/>
  <c r="F371" i="9"/>
  <c r="G371" i="9" s="1"/>
  <c r="F370" i="9"/>
  <c r="G370" i="9" s="1"/>
  <c r="H369" i="9"/>
  <c r="F369" i="9"/>
  <c r="F368" i="9"/>
  <c r="G368" i="9" s="1"/>
  <c r="F367" i="9"/>
  <c r="G367" i="9" s="1"/>
  <c r="F366" i="9"/>
  <c r="G366" i="9" s="1"/>
  <c r="H365" i="9"/>
  <c r="F365" i="9"/>
  <c r="F364" i="9"/>
  <c r="G364" i="9" s="1"/>
  <c r="F363" i="9"/>
  <c r="G363" i="9" s="1"/>
  <c r="F362" i="9"/>
  <c r="G362" i="9" s="1"/>
  <c r="F361" i="9"/>
  <c r="G361" i="9" s="1"/>
  <c r="F360" i="9"/>
  <c r="G360" i="9" s="1"/>
  <c r="F359" i="9"/>
  <c r="G359" i="9" s="1"/>
  <c r="F358" i="9"/>
  <c r="G358" i="9" s="1"/>
  <c r="F357" i="9"/>
  <c r="G357" i="9" s="1"/>
  <c r="F356" i="9"/>
  <c r="G356" i="9" s="1"/>
  <c r="F355" i="9"/>
  <c r="G355" i="9" s="1"/>
  <c r="H354" i="9"/>
  <c r="F354" i="9"/>
  <c r="F353" i="9"/>
  <c r="G353" i="9" s="1"/>
  <c r="F352" i="9"/>
  <c r="G352" i="9" s="1"/>
  <c r="F351" i="9"/>
  <c r="G351" i="9" s="1"/>
  <c r="F350" i="9"/>
  <c r="G350" i="9" s="1"/>
  <c r="H349" i="9"/>
  <c r="F349" i="9"/>
  <c r="F348" i="9"/>
  <c r="G348" i="9" s="1"/>
  <c r="F347" i="9"/>
  <c r="G347" i="9" s="1"/>
  <c r="F346" i="9"/>
  <c r="G346" i="9" s="1"/>
  <c r="F345" i="9"/>
  <c r="G345" i="9" s="1"/>
  <c r="H344" i="9"/>
  <c r="G344" i="9" s="1"/>
  <c r="F344" i="9"/>
  <c r="H343" i="9"/>
  <c r="F343" i="9"/>
  <c r="F342" i="9"/>
  <c r="G342" i="9" s="1"/>
  <c r="F341" i="9"/>
  <c r="G341" i="9" s="1"/>
  <c r="H340" i="9"/>
  <c r="F340" i="9"/>
  <c r="H339" i="9"/>
  <c r="F339" i="9"/>
  <c r="F338" i="9"/>
  <c r="G338" i="9" s="1"/>
  <c r="H337" i="9"/>
  <c r="F337" i="9"/>
  <c r="F336" i="9"/>
  <c r="G336" i="9" s="1"/>
  <c r="F335" i="9"/>
  <c r="G335" i="9" s="1"/>
  <c r="F334" i="9"/>
  <c r="G334" i="9" s="1"/>
  <c r="F333" i="9"/>
  <c r="G333" i="9" s="1"/>
  <c r="F332" i="9"/>
  <c r="G332" i="9" s="1"/>
  <c r="F331" i="9"/>
  <c r="G331" i="9" s="1"/>
  <c r="F330" i="9"/>
  <c r="G330" i="9" s="1"/>
  <c r="F329" i="9"/>
  <c r="G329" i="9" s="1"/>
  <c r="F328" i="9"/>
  <c r="G328" i="9" s="1"/>
  <c r="H327" i="9"/>
  <c r="F327" i="9"/>
  <c r="H326" i="9"/>
  <c r="F326" i="9"/>
  <c r="F325" i="9"/>
  <c r="G325" i="9" s="1"/>
  <c r="H324" i="9"/>
  <c r="F324" i="9"/>
  <c r="F323" i="9"/>
  <c r="G323" i="9" s="1"/>
  <c r="H322" i="9"/>
  <c r="F322" i="9"/>
  <c r="H321" i="9"/>
  <c r="F321" i="9"/>
  <c r="F320" i="9"/>
  <c r="G320" i="9" s="1"/>
  <c r="F319" i="9"/>
  <c r="G319" i="9" s="1"/>
  <c r="F318" i="9"/>
  <c r="G318" i="9" s="1"/>
  <c r="F317" i="9"/>
  <c r="G317" i="9" s="1"/>
  <c r="F316" i="9"/>
  <c r="G316" i="9" s="1"/>
  <c r="F315" i="9"/>
  <c r="G315" i="9" s="1"/>
  <c r="F314" i="9"/>
  <c r="G314" i="9" s="1"/>
  <c r="F313" i="9"/>
  <c r="G313" i="9" s="1"/>
  <c r="F312" i="9"/>
  <c r="G312" i="9" s="1"/>
  <c r="H311" i="9"/>
  <c r="G311" i="9" s="1"/>
  <c r="F311" i="9"/>
  <c r="F310" i="9"/>
  <c r="G310" i="9" s="1"/>
  <c r="H309" i="9"/>
  <c r="F309" i="9"/>
  <c r="F308" i="9"/>
  <c r="G308" i="9" s="1"/>
  <c r="F307" i="9"/>
  <c r="G307" i="9" s="1"/>
  <c r="H306" i="9"/>
  <c r="F306" i="9"/>
  <c r="F305" i="9"/>
  <c r="G305" i="9" s="1"/>
  <c r="F304" i="9"/>
  <c r="G304" i="9" s="1"/>
  <c r="F303" i="9"/>
  <c r="G303" i="9" s="1"/>
  <c r="F302" i="9"/>
  <c r="G302" i="9" s="1"/>
  <c r="H301" i="9"/>
  <c r="F301" i="9"/>
  <c r="F300" i="9"/>
  <c r="G300" i="9" s="1"/>
  <c r="F299" i="9"/>
  <c r="G299" i="9" s="1"/>
  <c r="F298" i="9"/>
  <c r="G298" i="9" s="1"/>
  <c r="H297" i="9"/>
  <c r="F297" i="9"/>
  <c r="F296" i="9"/>
  <c r="G296" i="9" s="1"/>
  <c r="F295" i="9"/>
  <c r="G295" i="9" s="1"/>
  <c r="F294" i="9"/>
  <c r="G294" i="9" s="1"/>
  <c r="F293" i="9"/>
  <c r="G293" i="9" s="1"/>
  <c r="H292" i="9"/>
  <c r="F292" i="9"/>
  <c r="F291" i="9"/>
  <c r="G291" i="9" s="1"/>
  <c r="F290" i="9"/>
  <c r="G290" i="9" s="1"/>
  <c r="F289" i="9"/>
  <c r="G289" i="9" s="1"/>
  <c r="H288" i="9"/>
  <c r="F288" i="9"/>
  <c r="F287" i="9"/>
  <c r="G287" i="9" s="1"/>
  <c r="H286" i="9"/>
  <c r="F286" i="9"/>
  <c r="F285" i="9"/>
  <c r="G285" i="9" s="1"/>
  <c r="F284" i="9"/>
  <c r="G284" i="9" s="1"/>
  <c r="F283" i="9"/>
  <c r="G283" i="9" s="1"/>
  <c r="F282" i="9"/>
  <c r="G282" i="9" s="1"/>
  <c r="F281" i="9"/>
  <c r="G281" i="9" s="1"/>
  <c r="F280" i="9"/>
  <c r="G280" i="9" s="1"/>
  <c r="H279" i="9"/>
  <c r="F279" i="9"/>
  <c r="F278" i="9"/>
  <c r="G278" i="9" s="1"/>
  <c r="F277" i="9"/>
  <c r="G277" i="9" s="1"/>
  <c r="H276" i="9"/>
  <c r="F276" i="9"/>
  <c r="F275" i="9"/>
  <c r="G275" i="9" s="1"/>
  <c r="F274" i="9"/>
  <c r="G274" i="9" s="1"/>
  <c r="H273" i="9"/>
  <c r="F273" i="9"/>
  <c r="F272" i="9"/>
  <c r="G272" i="9" s="1"/>
  <c r="F271" i="9"/>
  <c r="G271" i="9" s="1"/>
  <c r="F270" i="9"/>
  <c r="G270" i="9" s="1"/>
  <c r="F269" i="9"/>
  <c r="G269" i="9" s="1"/>
  <c r="F268" i="9"/>
  <c r="G268" i="9" s="1"/>
  <c r="H267" i="9"/>
  <c r="F267" i="9"/>
  <c r="F266" i="9"/>
  <c r="G266" i="9" s="1"/>
  <c r="F265" i="9"/>
  <c r="G265" i="9" s="1"/>
  <c r="H264" i="9"/>
  <c r="F264" i="9"/>
  <c r="F263" i="9"/>
  <c r="G263" i="9" s="1"/>
  <c r="F262" i="9"/>
  <c r="G262" i="9" s="1"/>
  <c r="F261" i="9"/>
  <c r="G261" i="9" s="1"/>
  <c r="H260" i="9"/>
  <c r="G260" i="9" s="1"/>
  <c r="F260" i="9"/>
  <c r="F259" i="9"/>
  <c r="G259" i="9" s="1"/>
  <c r="F258" i="9"/>
  <c r="G258" i="9" s="1"/>
  <c r="F257" i="9"/>
  <c r="G257" i="9" s="1"/>
  <c r="F256" i="9"/>
  <c r="G256" i="9" s="1"/>
  <c r="F255" i="9"/>
  <c r="G255" i="9" s="1"/>
  <c r="F254" i="9"/>
  <c r="G254" i="9" s="1"/>
  <c r="F253" i="9"/>
  <c r="G253" i="9" s="1"/>
  <c r="F252" i="9"/>
  <c r="G252" i="9" s="1"/>
  <c r="F251" i="9"/>
  <c r="G251" i="9" s="1"/>
  <c r="F250" i="9"/>
  <c r="G250" i="9" s="1"/>
  <c r="F249" i="9"/>
  <c r="G249" i="9" s="1"/>
  <c r="F248" i="9"/>
  <c r="G248" i="9" s="1"/>
  <c r="H247" i="9"/>
  <c r="F247" i="9"/>
  <c r="F246" i="9"/>
  <c r="G246" i="9" s="1"/>
  <c r="F245" i="9"/>
  <c r="G245" i="9" s="1"/>
  <c r="F244" i="9"/>
  <c r="G244" i="9" s="1"/>
  <c r="F243" i="9"/>
  <c r="G243" i="9" s="1"/>
  <c r="H242" i="9"/>
  <c r="F242" i="9"/>
  <c r="F241" i="9"/>
  <c r="G241" i="9" s="1"/>
  <c r="F240" i="9"/>
  <c r="G240" i="9" s="1"/>
  <c r="F239" i="9"/>
  <c r="G239" i="9" s="1"/>
  <c r="F238" i="9"/>
  <c r="G238" i="9" s="1"/>
  <c r="F237" i="9"/>
  <c r="G237" i="9" s="1"/>
  <c r="H236" i="9"/>
  <c r="F236" i="9"/>
  <c r="F235" i="9"/>
  <c r="G235" i="9" s="1"/>
  <c r="F234" i="9"/>
  <c r="G234" i="9" s="1"/>
  <c r="F233" i="9"/>
  <c r="G233" i="9" s="1"/>
  <c r="F232" i="9"/>
  <c r="G232" i="9" s="1"/>
  <c r="F231" i="9"/>
  <c r="G231" i="9" s="1"/>
  <c r="F230" i="9"/>
  <c r="G230" i="9" s="1"/>
  <c r="F229" i="9"/>
  <c r="G229" i="9" s="1"/>
  <c r="F228" i="9"/>
  <c r="G228" i="9" s="1"/>
  <c r="H227" i="9"/>
  <c r="F227" i="9"/>
  <c r="F226" i="9"/>
  <c r="G226" i="9" s="1"/>
  <c r="F225" i="9"/>
  <c r="G225" i="9" s="1"/>
  <c r="F224" i="9"/>
  <c r="G224" i="9" s="1"/>
  <c r="F223" i="9"/>
  <c r="G223" i="9" s="1"/>
  <c r="F222" i="9"/>
  <c r="G222" i="9" s="1"/>
  <c r="F221" i="9"/>
  <c r="G221" i="9" s="1"/>
  <c r="F220" i="9"/>
  <c r="G220" i="9" s="1"/>
  <c r="F219" i="9"/>
  <c r="G219" i="9" s="1"/>
  <c r="F218" i="9"/>
  <c r="G218" i="9" s="1"/>
  <c r="F217" i="9"/>
  <c r="G217" i="9" s="1"/>
  <c r="F216" i="9"/>
  <c r="G216" i="9" s="1"/>
  <c r="F215" i="9"/>
  <c r="G215" i="9" s="1"/>
  <c r="F214" i="9"/>
  <c r="G214" i="9" s="1"/>
  <c r="H213" i="9"/>
  <c r="F213" i="9"/>
  <c r="F212" i="9"/>
  <c r="G212" i="9" s="1"/>
  <c r="H211" i="9"/>
  <c r="F211" i="9"/>
  <c r="F210" i="9"/>
  <c r="G210" i="9" s="1"/>
  <c r="F209" i="9"/>
  <c r="G209" i="9" s="1"/>
  <c r="F208" i="9"/>
  <c r="G208" i="9" s="1"/>
  <c r="F207" i="9"/>
  <c r="G207" i="9" s="1"/>
  <c r="F206" i="9"/>
  <c r="G206" i="9" s="1"/>
  <c r="F205" i="9"/>
  <c r="G205" i="9" s="1"/>
  <c r="F204" i="9"/>
  <c r="G204" i="9" s="1"/>
  <c r="F203" i="9"/>
  <c r="G203" i="9" s="1"/>
  <c r="F202" i="9"/>
  <c r="G202" i="9" s="1"/>
  <c r="F201" i="9"/>
  <c r="G201" i="9" s="1"/>
  <c r="H200" i="9"/>
  <c r="F200" i="9"/>
  <c r="F199" i="9"/>
  <c r="G199" i="9" s="1"/>
  <c r="F198" i="9"/>
  <c r="G198" i="9" s="1"/>
  <c r="F197" i="9"/>
  <c r="G197" i="9" s="1"/>
  <c r="F196" i="9"/>
  <c r="G196" i="9" s="1"/>
  <c r="F195" i="9"/>
  <c r="G195" i="9" s="1"/>
  <c r="F194" i="9"/>
  <c r="G194" i="9" s="1"/>
  <c r="H193" i="9"/>
  <c r="F193" i="9"/>
  <c r="F192" i="9"/>
  <c r="G192" i="9" s="1"/>
  <c r="F191" i="9"/>
  <c r="G191" i="9" s="1"/>
  <c r="F190" i="9"/>
  <c r="G190" i="9" s="1"/>
  <c r="F189" i="9"/>
  <c r="G189" i="9" s="1"/>
  <c r="F188" i="9"/>
  <c r="G188" i="9" s="1"/>
  <c r="F187" i="9"/>
  <c r="G187" i="9" s="1"/>
  <c r="H186" i="9"/>
  <c r="F186" i="9"/>
  <c r="F185" i="9"/>
  <c r="G185" i="9" s="1"/>
  <c r="H184" i="9"/>
  <c r="F184" i="9"/>
  <c r="F183" i="9"/>
  <c r="G183" i="9" s="1"/>
  <c r="F182" i="9"/>
  <c r="G182" i="9" s="1"/>
  <c r="H181" i="9"/>
  <c r="F181" i="9"/>
  <c r="H180" i="9"/>
  <c r="F180" i="9"/>
  <c r="F179" i="9"/>
  <c r="G179" i="9" s="1"/>
  <c r="F178" i="9"/>
  <c r="G178" i="9" s="1"/>
  <c r="F177" i="9"/>
  <c r="G177" i="9" s="1"/>
  <c r="F176" i="9"/>
  <c r="G176" i="9" s="1"/>
  <c r="H175" i="9"/>
  <c r="F175" i="9"/>
  <c r="F174" i="9"/>
  <c r="G174" i="9" s="1"/>
  <c r="F173" i="9"/>
  <c r="G173" i="9" s="1"/>
  <c r="F172" i="9"/>
  <c r="G172" i="9" s="1"/>
  <c r="F171" i="9"/>
  <c r="G171" i="9" s="1"/>
  <c r="F170" i="9"/>
  <c r="G170" i="9" s="1"/>
  <c r="F169" i="9"/>
  <c r="G169" i="9" s="1"/>
  <c r="F168" i="9"/>
  <c r="G168" i="9" s="1"/>
  <c r="H167" i="9"/>
  <c r="F167" i="9"/>
  <c r="F166" i="9"/>
  <c r="G166" i="9" s="1"/>
  <c r="H165" i="9"/>
  <c r="F165" i="9"/>
  <c r="F164" i="9"/>
  <c r="G164" i="9" s="1"/>
  <c r="F163" i="9"/>
  <c r="G163" i="9" s="1"/>
  <c r="F162" i="9"/>
  <c r="G162" i="9" s="1"/>
  <c r="F161" i="9"/>
  <c r="G161" i="9" s="1"/>
  <c r="F160" i="9"/>
  <c r="G160" i="9" s="1"/>
  <c r="F159" i="9"/>
  <c r="G159" i="9" s="1"/>
  <c r="F158" i="9"/>
  <c r="G158" i="9" s="1"/>
  <c r="F157" i="9"/>
  <c r="G157" i="9" s="1"/>
  <c r="F156" i="9"/>
  <c r="G156" i="9" s="1"/>
  <c r="F155" i="9"/>
  <c r="G155" i="9" s="1"/>
  <c r="F154" i="9"/>
  <c r="G154" i="9" s="1"/>
  <c r="F153" i="9"/>
  <c r="G153" i="9" s="1"/>
  <c r="F152" i="9"/>
  <c r="G152" i="9" s="1"/>
  <c r="F151" i="9"/>
  <c r="G151" i="9" s="1"/>
  <c r="H150" i="9"/>
  <c r="F150" i="9"/>
  <c r="F149" i="9"/>
  <c r="G149" i="9" s="1"/>
  <c r="H148" i="9"/>
  <c r="F148" i="9"/>
  <c r="F147" i="9"/>
  <c r="G147" i="9" s="1"/>
  <c r="F146" i="9"/>
  <c r="G146" i="9" s="1"/>
  <c r="F145" i="9"/>
  <c r="G145" i="9" s="1"/>
  <c r="F144" i="9"/>
  <c r="G144" i="9" s="1"/>
  <c r="H143" i="9"/>
  <c r="F143" i="9"/>
  <c r="F142" i="9"/>
  <c r="G142" i="9" s="1"/>
  <c r="F141" i="9"/>
  <c r="G141" i="9" s="1"/>
  <c r="F140" i="9"/>
  <c r="G140" i="9" s="1"/>
  <c r="H139" i="9"/>
  <c r="F139" i="9"/>
  <c r="G139" i="9" s="1"/>
  <c r="F138" i="9"/>
  <c r="G138" i="9" s="1"/>
  <c r="F137" i="9"/>
  <c r="G137" i="9" s="1"/>
  <c r="F136" i="9"/>
  <c r="G136" i="9" s="1"/>
  <c r="F135" i="9"/>
  <c r="G135" i="9" s="1"/>
  <c r="F134" i="9"/>
  <c r="G134" i="9" s="1"/>
  <c r="F133" i="9"/>
  <c r="G133" i="9" s="1"/>
  <c r="F132" i="9"/>
  <c r="G132" i="9" s="1"/>
  <c r="F131" i="9"/>
  <c r="G131" i="9" s="1"/>
  <c r="F130" i="9"/>
  <c r="G130" i="9" s="1"/>
  <c r="F129" i="9"/>
  <c r="G129" i="9" s="1"/>
  <c r="F128" i="9"/>
  <c r="G128" i="9" s="1"/>
  <c r="F127" i="9"/>
  <c r="G127" i="9" s="1"/>
  <c r="F126" i="9"/>
  <c r="G126" i="9" s="1"/>
  <c r="F125" i="9"/>
  <c r="G125" i="9" s="1"/>
  <c r="F124" i="9"/>
  <c r="G124" i="9" s="1"/>
  <c r="F123" i="9"/>
  <c r="G123" i="9" s="1"/>
  <c r="F122" i="9"/>
  <c r="G122" i="9" s="1"/>
  <c r="H121" i="9"/>
  <c r="F121" i="9"/>
  <c r="F120" i="9"/>
  <c r="G120" i="9" s="1"/>
  <c r="H119" i="9"/>
  <c r="G119" i="9" s="1"/>
  <c r="F119" i="9"/>
  <c r="F118" i="9"/>
  <c r="G118" i="9" s="1"/>
  <c r="F117" i="9"/>
  <c r="G117" i="9" s="1"/>
  <c r="F116" i="9"/>
  <c r="G116" i="9" s="1"/>
  <c r="F115" i="9"/>
  <c r="G115" i="9" s="1"/>
  <c r="F114" i="9"/>
  <c r="G114" i="9" s="1"/>
  <c r="F113" i="9"/>
  <c r="G113" i="9" s="1"/>
  <c r="F112" i="9"/>
  <c r="G112" i="9" s="1"/>
  <c r="F111" i="9"/>
  <c r="G111" i="9" s="1"/>
  <c r="H110" i="9"/>
  <c r="F110" i="9"/>
  <c r="F109" i="9"/>
  <c r="G109" i="9" s="1"/>
  <c r="F108" i="9"/>
  <c r="G108" i="9" s="1"/>
  <c r="F107" i="9"/>
  <c r="G107" i="9" s="1"/>
  <c r="F106" i="9"/>
  <c r="G106" i="9" s="1"/>
  <c r="F105" i="9"/>
  <c r="G105" i="9" s="1"/>
  <c r="H104" i="9"/>
  <c r="F104" i="9"/>
  <c r="F103" i="9"/>
  <c r="G103" i="9" s="1"/>
  <c r="F102" i="9"/>
  <c r="G102" i="9" s="1"/>
  <c r="F101" i="9"/>
  <c r="G101" i="9" s="1"/>
  <c r="F100" i="9"/>
  <c r="G100" i="9" s="1"/>
  <c r="F99" i="9"/>
  <c r="G99" i="9" s="1"/>
  <c r="F98" i="9"/>
  <c r="G98" i="9" s="1"/>
  <c r="F97" i="9"/>
  <c r="G97" i="9" s="1"/>
  <c r="F96" i="9"/>
  <c r="G96" i="9" s="1"/>
  <c r="F95" i="9"/>
  <c r="G95" i="9" s="1"/>
  <c r="F94" i="9"/>
  <c r="G94" i="9" s="1"/>
  <c r="F93" i="9"/>
  <c r="G93" i="9" s="1"/>
  <c r="F92" i="9"/>
  <c r="G92" i="9" s="1"/>
  <c r="F91" i="9"/>
  <c r="G91" i="9" s="1"/>
  <c r="F90" i="9"/>
  <c r="G90" i="9" s="1"/>
  <c r="F89" i="9"/>
  <c r="G89" i="9" s="1"/>
  <c r="H88" i="9"/>
  <c r="F88" i="9"/>
  <c r="F87" i="9"/>
  <c r="G87" i="9" s="1"/>
  <c r="F86" i="9"/>
  <c r="G86" i="9" s="1"/>
  <c r="F85" i="9"/>
  <c r="G85" i="9" s="1"/>
  <c r="F84" i="9"/>
  <c r="G84" i="9" s="1"/>
  <c r="F83" i="9"/>
  <c r="G83" i="9" s="1"/>
  <c r="H82" i="9"/>
  <c r="F82" i="9"/>
  <c r="F81" i="9"/>
  <c r="G81" i="9" s="1"/>
  <c r="F80" i="9"/>
  <c r="G80" i="9" s="1"/>
  <c r="H79" i="9"/>
  <c r="F79" i="9"/>
  <c r="F78" i="9"/>
  <c r="G78" i="9" s="1"/>
  <c r="F77" i="9"/>
  <c r="G77" i="9" s="1"/>
  <c r="H76" i="9"/>
  <c r="F76" i="9"/>
  <c r="F75" i="9"/>
  <c r="G75" i="9" s="1"/>
  <c r="F74" i="9"/>
  <c r="G74" i="9" s="1"/>
  <c r="F73" i="9"/>
  <c r="G73" i="9" s="1"/>
  <c r="F72" i="9"/>
  <c r="G72" i="9" s="1"/>
  <c r="F71" i="9"/>
  <c r="G71" i="9" s="1"/>
  <c r="F70" i="9"/>
  <c r="G70" i="9" s="1"/>
  <c r="F69" i="9"/>
  <c r="G69" i="9" s="1"/>
  <c r="F68" i="9"/>
  <c r="G68" i="9" s="1"/>
  <c r="F67" i="9"/>
  <c r="G67" i="9" s="1"/>
  <c r="F66" i="9"/>
  <c r="G66" i="9" s="1"/>
  <c r="F65" i="9"/>
  <c r="G65" i="9" s="1"/>
  <c r="F64" i="9"/>
  <c r="G64" i="9" s="1"/>
  <c r="F63" i="9"/>
  <c r="G63" i="9" s="1"/>
  <c r="F62" i="9"/>
  <c r="G62" i="9" s="1"/>
  <c r="H61" i="9"/>
  <c r="F61" i="9"/>
  <c r="F60" i="9"/>
  <c r="G60" i="9" s="1"/>
  <c r="H59" i="9"/>
  <c r="F59" i="9"/>
  <c r="F58" i="9"/>
  <c r="G58" i="9" s="1"/>
  <c r="F57" i="9"/>
  <c r="G57" i="9" s="1"/>
  <c r="F56" i="9"/>
  <c r="G56" i="9" s="1"/>
  <c r="F55" i="9"/>
  <c r="G55" i="9" s="1"/>
  <c r="F54" i="9"/>
  <c r="G54" i="9" s="1"/>
  <c r="F53" i="9"/>
  <c r="G53" i="9" s="1"/>
  <c r="F52" i="9"/>
  <c r="G52" i="9" s="1"/>
  <c r="F51" i="9"/>
  <c r="G51" i="9" s="1"/>
  <c r="F50" i="9"/>
  <c r="G50" i="9" s="1"/>
  <c r="F49" i="9"/>
  <c r="G49" i="9" s="1"/>
  <c r="F48" i="9"/>
  <c r="G48" i="9" s="1"/>
  <c r="F47" i="9"/>
  <c r="G47" i="9" s="1"/>
  <c r="F46" i="9"/>
  <c r="G46" i="9" s="1"/>
  <c r="F45" i="9"/>
  <c r="G45" i="9" s="1"/>
  <c r="F44" i="9"/>
  <c r="G44" i="9" s="1"/>
  <c r="F43" i="9"/>
  <c r="G43" i="9" s="1"/>
  <c r="F42" i="9"/>
  <c r="G42" i="9" s="1"/>
  <c r="F41" i="9"/>
  <c r="G41" i="9" s="1"/>
  <c r="F40" i="9"/>
  <c r="G40" i="9" s="1"/>
  <c r="F39" i="9"/>
  <c r="G39" i="9" s="1"/>
  <c r="F38" i="9"/>
  <c r="G38" i="9" s="1"/>
  <c r="F37" i="9"/>
  <c r="G37" i="9" s="1"/>
  <c r="F36" i="9"/>
  <c r="G36" i="9" s="1"/>
  <c r="F35" i="9"/>
  <c r="G35" i="9" s="1"/>
  <c r="F34" i="9"/>
  <c r="G34" i="9" s="1"/>
  <c r="F33" i="9"/>
  <c r="G33" i="9" s="1"/>
  <c r="F32" i="9"/>
  <c r="G32" i="9" s="1"/>
  <c r="F31" i="9"/>
  <c r="G31" i="9" s="1"/>
  <c r="F30" i="9"/>
  <c r="G30" i="9" s="1"/>
  <c r="F29" i="9"/>
  <c r="G29" i="9" s="1"/>
  <c r="F28" i="9"/>
  <c r="G28" i="9" s="1"/>
  <c r="F27" i="9"/>
  <c r="G27" i="9" s="1"/>
  <c r="F26" i="9"/>
  <c r="G26" i="9" s="1"/>
  <c r="F25" i="9"/>
  <c r="G25" i="9" s="1"/>
  <c r="F24" i="9"/>
  <c r="G24" i="9" s="1"/>
  <c r="F23" i="9"/>
  <c r="G23" i="9" s="1"/>
  <c r="F22" i="9"/>
  <c r="G22" i="9" s="1"/>
  <c r="F21" i="9"/>
  <c r="G21" i="9" s="1"/>
  <c r="F20" i="9"/>
  <c r="G20" i="9" s="1"/>
  <c r="F19" i="9"/>
  <c r="G19" i="9" s="1"/>
  <c r="F18" i="9"/>
  <c r="G18" i="9" s="1"/>
  <c r="F17" i="9"/>
  <c r="G17" i="9" s="1"/>
  <c r="F16" i="9"/>
  <c r="G16" i="9" s="1"/>
  <c r="F15" i="9"/>
  <c r="G15" i="9" s="1"/>
  <c r="F14" i="9"/>
  <c r="G14" i="9" s="1"/>
  <c r="H13" i="9"/>
  <c r="F13" i="9"/>
  <c r="F12" i="9"/>
  <c r="G12" i="9" s="1"/>
  <c r="F11" i="9"/>
  <c r="G11" i="9" s="1"/>
  <c r="F10" i="9"/>
  <c r="G10" i="9" s="1"/>
  <c r="F9" i="9"/>
  <c r="G9" i="9" s="1"/>
  <c r="F8" i="9"/>
  <c r="G8" i="9" s="1"/>
  <c r="F7" i="9"/>
  <c r="G7" i="9" s="1"/>
  <c r="F6" i="9"/>
  <c r="G6" i="9" s="1"/>
  <c r="G340" i="9" l="1"/>
  <c r="G82" i="9"/>
  <c r="G297" i="9"/>
  <c r="G186" i="9"/>
  <c r="G324" i="9"/>
  <c r="G211" i="9"/>
  <c r="G365" i="9"/>
  <c r="G165" i="9"/>
  <c r="G110" i="9"/>
  <c r="G167" i="9"/>
  <c r="G321" i="9"/>
  <c r="G327" i="9"/>
  <c r="G408" i="9"/>
  <c r="G181" i="9"/>
  <c r="G227" i="9"/>
  <c r="G273" i="9"/>
  <c r="G337" i="9"/>
  <c r="G339" i="9"/>
  <c r="G236" i="9"/>
  <c r="G88" i="9"/>
  <c r="G322" i="9"/>
  <c r="G383" i="9"/>
  <c r="G193" i="9"/>
  <c r="G264" i="9"/>
  <c r="G267" i="9"/>
  <c r="G279" i="9"/>
  <c r="G288" i="9"/>
  <c r="G292" i="9"/>
  <c r="G301" i="9"/>
  <c r="G309" i="9"/>
  <c r="G369" i="9"/>
  <c r="G378" i="9"/>
  <c r="G13" i="9"/>
  <c r="G61" i="9"/>
  <c r="G79" i="9"/>
  <c r="G104" i="9"/>
  <c r="G143" i="9"/>
  <c r="G150" i="9"/>
  <c r="F418" i="9"/>
  <c r="G76" i="9"/>
  <c r="G121" i="9"/>
  <c r="G148" i="9"/>
  <c r="G242" i="9"/>
  <c r="G247" i="9"/>
  <c r="G276" i="9"/>
  <c r="G286" i="9"/>
  <c r="G306" i="9"/>
  <c r="G326" i="9"/>
  <c r="G375" i="9"/>
  <c r="G393" i="9"/>
  <c r="H418" i="9"/>
  <c r="G175" i="9"/>
  <c r="G180" i="9"/>
  <c r="G184" i="9"/>
  <c r="G200" i="9"/>
  <c r="G213" i="9"/>
  <c r="G343" i="9"/>
  <c r="G349" i="9"/>
  <c r="G354" i="9"/>
  <c r="G402" i="9"/>
  <c r="G414" i="9"/>
  <c r="G59" i="9"/>
  <c r="G418" i="9" l="1"/>
</calcChain>
</file>

<file path=xl/sharedStrings.xml><?xml version="1.0" encoding="utf-8"?>
<sst xmlns="http://schemas.openxmlformats.org/spreadsheetml/2006/main" count="1320" uniqueCount="215">
  <si>
    <t>№ пп</t>
  </si>
  <si>
    <t>Наименование</t>
  </si>
  <si>
    <t>Ед. изм.</t>
  </si>
  <si>
    <t>Кол.</t>
  </si>
  <si>
    <t>работа цена за еденицу</t>
  </si>
  <si>
    <t>работа всего</t>
  </si>
  <si>
    <t>материал</t>
  </si>
  <si>
    <t>Общая стоимость работ</t>
  </si>
  <si>
    <t>Участок ПГП цеха №1</t>
  </si>
  <si>
    <t>1. Помещение при входе в мужские раздевалки:</t>
  </si>
  <si>
    <t>1</t>
  </si>
  <si>
    <t>Установка входной двери 800мм</t>
  </si>
  <si>
    <t>шт</t>
  </si>
  <si>
    <t>2</t>
  </si>
  <si>
    <t>Покраска стен</t>
  </si>
  <si>
    <t>м2</t>
  </si>
  <si>
    <t>3</t>
  </si>
  <si>
    <t>Покраска потолка</t>
  </si>
  <si>
    <t xml:space="preserve">2. Коридор: </t>
  </si>
  <si>
    <t>Демонтаж линолеума и деревянного основания пола</t>
  </si>
  <si>
    <t>Стяжка пола и монтаж напольной плитки</t>
  </si>
  <si>
    <t>Монтаж пластикового потолка</t>
  </si>
  <si>
    <t>4</t>
  </si>
  <si>
    <t>Замена светильника</t>
  </si>
  <si>
    <t>5</t>
  </si>
  <si>
    <t>Выравнивание и покраска стен</t>
  </si>
  <si>
    <t>6</t>
  </si>
  <si>
    <t>Установка входной двери в большую раздевалку 800мм</t>
  </si>
  <si>
    <t>7</t>
  </si>
  <si>
    <t>Установка входной двери в малую раздевалку 800мм</t>
  </si>
  <si>
    <t>8</t>
  </si>
  <si>
    <t>Установка входной двери в коридор 900мм</t>
  </si>
  <si>
    <t>3. Раздевалка большая:</t>
  </si>
  <si>
    <t>Демонтаж старого окна 1,95м х 1,83м</t>
  </si>
  <si>
    <t>Установка пластикового окна 1,95м х 1,83м</t>
  </si>
  <si>
    <t>4. Душевая большой раздевалки:</t>
  </si>
  <si>
    <t>Демонтаж старой напольной плитки</t>
  </si>
  <si>
    <t>Нанесение гидроизоляции</t>
  </si>
  <si>
    <t>Монтаж напольной плитки</t>
  </si>
  <si>
    <t>Демонтаж старой настенной плитки</t>
  </si>
  <si>
    <t>Монтаж настенной плитки</t>
  </si>
  <si>
    <t>Демонтаж старого пластикового потолка</t>
  </si>
  <si>
    <t>Замена освещения (установка светодиодной ленты)</t>
  </si>
  <si>
    <t>м</t>
  </si>
  <si>
    <t>9</t>
  </si>
  <si>
    <t>Демонтаж старых душевых перегородок</t>
  </si>
  <si>
    <t>10</t>
  </si>
  <si>
    <t>Монтаж душевых перегородок</t>
  </si>
  <si>
    <t>11</t>
  </si>
  <si>
    <t>Замена смесителя душа со стационарной лейкой</t>
  </si>
  <si>
    <t>12</t>
  </si>
  <si>
    <t>Установка полочек для душевых принадлежностей</t>
  </si>
  <si>
    <t>13</t>
  </si>
  <si>
    <t>Установка настенной вешалки</t>
  </si>
  <si>
    <t>5. Раздевалка малая:</t>
  </si>
  <si>
    <t>Замена шкафчиков для переодевания</t>
  </si>
  <si>
    <t>Установка входной двери в душевую 900мм</t>
  </si>
  <si>
    <t>Демонтаж старого радиатора отопления</t>
  </si>
  <si>
    <t>Монтаж радиатора отопления</t>
  </si>
  <si>
    <t>Демонтаж старого окна 0,8м х 2,0м</t>
  </si>
  <si>
    <t>Монтаж пластикового окна (с технологическим отверстием под вытяжку) 0,8м х 2,0м</t>
  </si>
  <si>
    <t>6. Тамбур перед душевой малой раздевалки:</t>
  </si>
  <si>
    <t>7. Душевая малой раздевалки:</t>
  </si>
  <si>
    <t>14</t>
  </si>
  <si>
    <t>Восстановление вентиляции</t>
  </si>
  <si>
    <t>8. Туалет:</t>
  </si>
  <si>
    <t>Демонтаж старой входной двери 600мм</t>
  </si>
  <si>
    <t>Монтаж входной двери 600мм</t>
  </si>
  <si>
    <t>Замена раковины</t>
  </si>
  <si>
    <t>Замена смесителя</t>
  </si>
  <si>
    <t>9. Производственный цех (2 этаж):</t>
  </si>
  <si>
    <t>Демонтаж старой входной двери 1450мм</t>
  </si>
  <si>
    <t>Монтаж входной двери 1450мм</t>
  </si>
  <si>
    <t>10. Комната приема пищи:</t>
  </si>
  <si>
    <t>Участок ГКЛ цеха №2</t>
  </si>
  <si>
    <t>1. Комната приема пищи</t>
  </si>
  <si>
    <t>Демонтаж старой входной двери 1000мм</t>
  </si>
  <si>
    <t>Монтаж входной двери 1000мм</t>
  </si>
  <si>
    <t>Замена пластикового подоконника 0,4м х 1,65м</t>
  </si>
  <si>
    <t>Замена пластиковой решетки радиатора 0,9м х 0,6м</t>
  </si>
  <si>
    <t>2. Мужская раздевалка (справа) 1 этаж</t>
  </si>
  <si>
    <t>Демонтаж старой входной двери 800мм</t>
  </si>
  <si>
    <t>Монтаж входной двери 800мм</t>
  </si>
  <si>
    <t>Заделать оконный проем 1,85м х 1,85м</t>
  </si>
  <si>
    <t>3. Душевая мужской раздевалки (справа) 1 этаж</t>
  </si>
  <si>
    <t>15</t>
  </si>
  <si>
    <t>16</t>
  </si>
  <si>
    <t>17</t>
  </si>
  <si>
    <t>18</t>
  </si>
  <si>
    <t>Заделать оконный проем 1,4м х 2,0м</t>
  </si>
  <si>
    <t>4. Мужская раздевалка (слева) 1 этаж</t>
  </si>
  <si>
    <t>Заделать оконный проем 1,5м х 2,4м</t>
  </si>
  <si>
    <t>Заделать оконный проем 1,0м х 2,0м</t>
  </si>
  <si>
    <t>5. Душевая мужской раздевалки (слева) 1 этаж</t>
  </si>
  <si>
    <t>Заделать оконный проем 1,4м х 2,2м</t>
  </si>
  <si>
    <t>6. Туалет женский</t>
  </si>
  <si>
    <t>Заделать оконный проем 1,0м х 0,5м</t>
  </si>
  <si>
    <t>Монтаж вентиляции</t>
  </si>
  <si>
    <t>Замена унитаза</t>
  </si>
  <si>
    <t>7. Тамбур перед раздевалками и туалетами:</t>
  </si>
  <si>
    <t>Монтаж входной двери 1350мм</t>
  </si>
  <si>
    <t>8. Туалет мужской</t>
  </si>
  <si>
    <t>Заделать оконный проем 1,2м х 1,0м</t>
  </si>
  <si>
    <t>9. Женская раздевалка для уборщиц (2 этаж)</t>
  </si>
  <si>
    <t>Заделать оконный проем 1,5м х 1,7м</t>
  </si>
  <si>
    <t>10. Душевая женской раздевалки для уборщиц (2 этаж)</t>
  </si>
  <si>
    <t>Заделать оконный проем 1,4м х 1,8м</t>
  </si>
  <si>
    <t>Заделать оконный проем 1,2м х 1,8м</t>
  </si>
  <si>
    <t>11. Туалет женской раздевалки для уборщиц (2 этаж)</t>
  </si>
  <si>
    <t>12. Женская раздевалка для работников цеха (2 этаж)</t>
  </si>
  <si>
    <t>Заделать оконный проем 0,8м х 1,75м</t>
  </si>
  <si>
    <t>Заделать оконный проем 1,45м х 1,75м</t>
  </si>
  <si>
    <t>Заделать оконный проем 1,45м х 1,4м</t>
  </si>
  <si>
    <t>13. Душевая женской раздевалки для работников цеха (2 этаж)</t>
  </si>
  <si>
    <t>Заделать оконный проем 1,4м х 1,7м</t>
  </si>
  <si>
    <t>Заделать оконный проем 0,3м х 1,7м</t>
  </si>
  <si>
    <t>14. Туалет женской раздевалки для работников цеха (2 этаж)</t>
  </si>
  <si>
    <t>Участок M-Tec цеха №1</t>
  </si>
  <si>
    <t>1. Туалет (2 этаж)</t>
  </si>
  <si>
    <t>2. Комната приема пищи (2 этаж)</t>
  </si>
  <si>
    <t>Компрессорная</t>
  </si>
  <si>
    <t>1. Коридор</t>
  </si>
  <si>
    <t>Монтаж напольной плитки (усиленная)</t>
  </si>
  <si>
    <t>Монтаж подвесного потолка</t>
  </si>
  <si>
    <t>Выравнивание стен ГКЛ</t>
  </si>
  <si>
    <t>2. Моечная</t>
  </si>
  <si>
    <t>Монтаж окна (с откосами) 1,2м х 1,5м</t>
  </si>
  <si>
    <t>3. Раздевалка</t>
  </si>
  <si>
    <t>Участок Гипса цеха №1</t>
  </si>
  <si>
    <t>1. Комната приема пищи (2 этаж)</t>
  </si>
  <si>
    <t>2. Коридор у комнаты приема пищи (2 этаж)</t>
  </si>
  <si>
    <t>3. Раздевалка женская (2 этаж)</t>
  </si>
  <si>
    <t>4. Душевая женской раздевалки</t>
  </si>
  <si>
    <t>5. Мужской туалет (2 этаж)</t>
  </si>
  <si>
    <t>6. Лестничная площадка (2 этаж)</t>
  </si>
  <si>
    <t>Монтаж напольной плитки, ступеньки на 1 этаж</t>
  </si>
  <si>
    <t>7. Лестничная площадка между 1 и 2 этажами</t>
  </si>
  <si>
    <t>8. Лестничная площадка (1 этаж)</t>
  </si>
  <si>
    <t>9. Коридор у входа в участок мелкой фасовки (1 этаж)</t>
  </si>
  <si>
    <t>Демонтаж старой входной двери в участок 800мм</t>
  </si>
  <si>
    <t>Монтаж входной двери в участок 800мм</t>
  </si>
  <si>
    <t>Демонтаж старой входной двери женского туалета 700мм</t>
  </si>
  <si>
    <t>Монтаж входной двери женского туалета 700мм</t>
  </si>
  <si>
    <t>Демонтаж старой входной двери мужского туалета 800мм</t>
  </si>
  <si>
    <t>Монтаж входной двери мужского туалета 800мм</t>
  </si>
  <si>
    <t>10. Мужской туалет (1 этаж)</t>
  </si>
  <si>
    <t>11. Коридор (переход Вселуг-Гипс)</t>
  </si>
  <si>
    <t>12. Коридор раздевалок (1 этаж)</t>
  </si>
  <si>
    <t>13. Раздевалка грузчиков (1 этаж)</t>
  </si>
  <si>
    <t>Демонтаж старой входной двери 1850мм х 800мм</t>
  </si>
  <si>
    <t>Монтаж входной двери 1850мм х 800мм</t>
  </si>
  <si>
    <t>14. Душевая раздевалки грузчиков</t>
  </si>
  <si>
    <t>15. Предбанник к душевой раздевалки грузчиков</t>
  </si>
  <si>
    <t>Демонтаж старой входной двери 900мм</t>
  </si>
  <si>
    <t>Монтаж входной двери 900мм</t>
  </si>
  <si>
    <t>Монтаж приточной вентиляции</t>
  </si>
  <si>
    <t>Замена вытяжного вентилятора на более мощный</t>
  </si>
  <si>
    <t>16. Раздевалка работников цеха (1 этаж)</t>
  </si>
  <si>
    <t>17. Душевая раздевалки работников цеха</t>
  </si>
  <si>
    <t>Служба механика (РМУ)</t>
  </si>
  <si>
    <t>1. Туалет</t>
  </si>
  <si>
    <t>Покраска дверей</t>
  </si>
  <si>
    <t>Покраска потолка в помещении с писсуарами</t>
  </si>
  <si>
    <t>Замена настенной плитки в левом туалете</t>
  </si>
  <si>
    <t>Монтаж пластикового потолка в левом туалете</t>
  </si>
  <si>
    <t>Монтаж пластикового потолка в правом туалете</t>
  </si>
  <si>
    <t>2. Раздевалка ТУ 1</t>
  </si>
  <si>
    <t>Покраска входной двери</t>
  </si>
  <si>
    <t>3. Раздевалка ТУ 2</t>
  </si>
  <si>
    <t>Покраска двери "выход"</t>
  </si>
  <si>
    <t>Покраска радиатора отопления</t>
  </si>
  <si>
    <t>4. Предбанник с умывальниками</t>
  </si>
  <si>
    <t>5. Душевая</t>
  </si>
  <si>
    <t>6. Раздевалка общая</t>
  </si>
  <si>
    <t>ИСПОЛЬЗУЕМЫЕ МАТЕРИАЛЫ:</t>
  </si>
  <si>
    <t>1. Двери и окна ПВХ Brusbox</t>
  </si>
  <si>
    <t>2. Краска для стен и потолков Тиккурила( коллерованная)</t>
  </si>
  <si>
    <t>3. Плитка напольная керамогранит ЭСТИМА</t>
  </si>
  <si>
    <t>4. Плитка настенная керамическая КЕРАМИН</t>
  </si>
  <si>
    <t>5. Светильник ИЕК, влагозащищенный</t>
  </si>
  <si>
    <t>6. Гидроизоляция Церезит СТ65</t>
  </si>
  <si>
    <t>7. Душевая перегородка с заполнителем из матового оргстекла толщ. 6мм со стойками из нержавеющей трубы</t>
  </si>
  <si>
    <t>8. Смесители ЛЕДЕМЕ</t>
  </si>
  <si>
    <t>9.Раковина, унитаз ЦЕРЗАНИТ</t>
  </si>
  <si>
    <t>10. Радиатор биметаллический РИФАР.</t>
  </si>
  <si>
    <t>Монтаж входной двери 600мм - ПВХ</t>
  </si>
  <si>
    <t>Снятие старого ЛКП с металл конструкций на высоте от 0 до 26 метров (шлиф машиной)</t>
  </si>
  <si>
    <t>3*61,36=184,04</t>
  </si>
  <si>
    <t>Обезжиривание  металл конструкций на высоте от 0 до 26 метров</t>
  </si>
  <si>
    <t>ГВ</t>
  </si>
  <si>
    <t>Работы (восстановление ЛКП несущих колонн)</t>
  </si>
  <si>
    <t>Работы (восстановление ЛКП метал конструкций перекрытия)</t>
  </si>
  <si>
    <t>Снятие старого ЛКП с металл конструкций на высоте 6 метров (шлиф машиной)</t>
  </si>
  <si>
    <t>Обезжиривание металл конструкций на высоте 6 метров</t>
  </si>
  <si>
    <t>Грунтование металл конструкций на высоте от 0 до 26 метров грунтовка ГФ-021</t>
  </si>
  <si>
    <t>толщина 50 мкм</t>
  </si>
  <si>
    <t>ПГП</t>
  </si>
  <si>
    <t>Восстановление лакокрасочного покрытия металлоконструкций цехов ПГП и ГВ ОРБ</t>
  </si>
  <si>
    <t>*работы производить с применением промышленного альпинизма</t>
  </si>
  <si>
    <t>ГЕРМЕТИК ОГНЕСТОЙКИЙ SOUDAL FIRECRYL FR АКРИЛОВЫЙ</t>
  </si>
  <si>
    <t>м.п.</t>
  </si>
  <si>
    <t>Герметизация стыков</t>
  </si>
  <si>
    <t>Дефектная ведомость "Восстановление лакокрасочного покрытия металлоконструкций цехов ПГП и ГВ ОРБ"</t>
  </si>
  <si>
    <t>Грунтование металл конструкций на высоте 6 метров грунтовкой ГФ-021</t>
  </si>
  <si>
    <t>Покраска металл конструкций на высоте от 0 до 26 метров два слоя огнеупорной краской Унипол-ОП до достижения толщины в 1,7 мм</t>
  </si>
  <si>
    <t>Покраска металл конструкций на высоте 6 метровдва слоя огнеупорной краской Унипол-ОП до достижения толщины в 1,7 мм</t>
  </si>
  <si>
    <t>Наименование работ</t>
  </si>
  <si>
    <t>ИТОГО</t>
  </si>
  <si>
    <t>Примечания</t>
  </si>
  <si>
    <t>Предложение поставщика</t>
  </si>
  <si>
    <t xml:space="preserve">цена за единицу (руб. без учёта НДС) </t>
  </si>
  <si>
    <t xml:space="preserve">цена за позицию (руб. без учёта НДС) </t>
  </si>
  <si>
    <t>(при альтернативном предложении, предложении аналога или уточнении)</t>
  </si>
  <si>
    <t>Расход материалов</t>
  </si>
  <si>
    <t>уп./л./кг. На м2/м.п.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</si>
</sst>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₽_-;\-* #,##0.00\ _₽_-;_-* &quot;-&quot;??\ _₽_-;_-@_-"/>
    <numFmt numFmtId="165" formatCode="_-* #,##0.00_р_._-;\-* #,##0.00_р_._-;_-* &quot;-&quot;??_р_._-;_-@_-"/>
    <numFmt numFmtId="166" formatCode="_-* #,##0_р_._-;\-* #,##0_р_._-;_-* &quot;-&quot;??_р_.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b/>
      <i/>
      <sz val="10"/>
      <name val="Arial Cyr"/>
      <charset val="204"/>
    </font>
    <font>
      <b/>
      <i/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8"/>
      <color rgb="FF004272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04">
    <xf numFmtId="0" fontId="0" fillId="0" borderId="0" xfId="0"/>
    <xf numFmtId="49" fontId="3" fillId="0" borderId="0" xfId="0" applyNumberFormat="1" applyFont="1" applyAlignment="1">
      <alignment horizontal="center" vertical="top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/>
    </xf>
    <xf numFmtId="0" fontId="4" fillId="0" borderId="0" xfId="0" applyNumberFormat="1" applyFont="1" applyAlignment="1">
      <alignment horizontal="right" vertical="top"/>
    </xf>
    <xf numFmtId="164" fontId="4" fillId="0" borderId="0" xfId="2" applyFont="1" applyAlignment="1">
      <alignment horizontal="center" vertical="top"/>
    </xf>
    <xf numFmtId="0" fontId="5" fillId="0" borderId="0" xfId="0" applyFont="1"/>
    <xf numFmtId="49" fontId="6" fillId="0" borderId="1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164" fontId="6" fillId="0" borderId="1" xfId="2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166" fontId="5" fillId="0" borderId="6" xfId="2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 wrapText="1"/>
    </xf>
    <xf numFmtId="49" fontId="5" fillId="0" borderId="1" xfId="0" quotePrefix="1" applyNumberFormat="1" applyFont="1" applyBorder="1" applyAlignment="1">
      <alignment horizontal="center" vertical="top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horizontal="right" vertical="top" wrapText="1"/>
    </xf>
    <xf numFmtId="164" fontId="5" fillId="0" borderId="1" xfId="2" applyFont="1" applyBorder="1" applyAlignment="1">
      <alignment horizontal="center" vertical="top"/>
    </xf>
    <xf numFmtId="164" fontId="5" fillId="0" borderId="3" xfId="2" applyFont="1" applyBorder="1" applyAlignment="1">
      <alignment horizontal="center" vertical="top"/>
    </xf>
    <xf numFmtId="164" fontId="5" fillId="0" borderId="1" xfId="2" applyFont="1" applyBorder="1" applyAlignment="1">
      <alignment horizontal="center" vertical="center"/>
    </xf>
    <xf numFmtId="164" fontId="5" fillId="0" borderId="3" xfId="2" applyFont="1" applyBorder="1" applyAlignment="1">
      <alignment horizontal="center" vertical="center"/>
    </xf>
    <xf numFmtId="165" fontId="5" fillId="0" borderId="0" xfId="0" applyNumberFormat="1" applyFont="1"/>
    <xf numFmtId="0" fontId="5" fillId="0" borderId="1" xfId="0" applyNumberFormat="1" applyFont="1" applyBorder="1" applyAlignment="1">
      <alignment horizontal="right" vertical="top"/>
    </xf>
    <xf numFmtId="166" fontId="5" fillId="0" borderId="0" xfId="2" applyNumberFormat="1" applyFont="1"/>
    <xf numFmtId="166" fontId="5" fillId="0" borderId="0" xfId="0" applyNumberFormat="1" applyFont="1"/>
    <xf numFmtId="0" fontId="5" fillId="0" borderId="1" xfId="0" applyNumberFormat="1" applyFont="1" applyFill="1" applyBorder="1" applyAlignment="1">
      <alignment horizontal="right" vertical="top" wrapText="1"/>
    </xf>
    <xf numFmtId="0" fontId="5" fillId="2" borderId="1" xfId="0" applyFont="1" applyFill="1" applyBorder="1" applyAlignment="1">
      <alignment horizontal="left" vertical="top" wrapText="1"/>
    </xf>
    <xf numFmtId="49" fontId="5" fillId="0" borderId="1" xfId="0" applyNumberFormat="1" applyFont="1" applyBorder="1" applyAlignment="1">
      <alignment horizontal="center" vertical="top"/>
    </xf>
    <xf numFmtId="49" fontId="5" fillId="0" borderId="0" xfId="0" applyNumberFormat="1" applyFont="1" applyBorder="1" applyAlignment="1">
      <alignment horizontal="center" vertical="top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NumberFormat="1" applyFont="1" applyBorder="1" applyAlignment="1">
      <alignment horizontal="right" vertical="top"/>
    </xf>
    <xf numFmtId="164" fontId="5" fillId="3" borderId="1" xfId="2" applyFont="1" applyFill="1" applyBorder="1" applyAlignment="1">
      <alignment horizontal="center" vertical="top"/>
    </xf>
    <xf numFmtId="164" fontId="5" fillId="0" borderId="0" xfId="2" applyFont="1" applyBorder="1" applyAlignment="1">
      <alignment horizontal="center" vertical="top"/>
    </xf>
    <xf numFmtId="49" fontId="5" fillId="0" borderId="0" xfId="0" applyNumberFormat="1" applyFont="1" applyAlignment="1">
      <alignment horizontal="center" vertical="top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top"/>
    </xf>
    <xf numFmtId="0" fontId="5" fillId="0" borderId="0" xfId="0" applyNumberFormat="1" applyFont="1" applyAlignment="1">
      <alignment horizontal="right" vertical="top"/>
    </xf>
    <xf numFmtId="164" fontId="5" fillId="0" borderId="0" xfId="2" applyFont="1" applyAlignment="1">
      <alignment horizontal="center" vertical="top"/>
    </xf>
    <xf numFmtId="0" fontId="5" fillId="6" borderId="1" xfId="0" applyNumberFormat="1" applyFont="1" applyFill="1" applyBorder="1" applyAlignment="1">
      <alignment horizontal="right" vertical="top" wrapText="1"/>
    </xf>
    <xf numFmtId="0" fontId="5" fillId="6" borderId="1" xfId="0" applyFont="1" applyFill="1" applyBorder="1" applyAlignment="1">
      <alignment horizontal="left" vertical="top" wrapText="1"/>
    </xf>
    <xf numFmtId="49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4" fontId="9" fillId="0" borderId="1" xfId="2" applyNumberFormat="1" applyFont="1" applyBorder="1" applyAlignment="1">
      <alignment horizontal="center" vertical="center" wrapText="1"/>
    </xf>
    <xf numFmtId="4" fontId="9" fillId="0" borderId="1" xfId="2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9" fillId="0" borderId="1" xfId="0" applyNumberFormat="1" applyFont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4" fontId="12" fillId="0" borderId="0" xfId="0" applyNumberFormat="1" applyFont="1" applyAlignment="1">
      <alignment vertical="center"/>
    </xf>
    <xf numFmtId="0" fontId="9" fillId="0" borderId="1" xfId="0" quotePrefix="1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/>
    <xf numFmtId="0" fontId="5" fillId="0" borderId="1" xfId="0" applyFont="1" applyBorder="1" applyAlignment="1">
      <alignment horizontal="center" vertical="center"/>
    </xf>
    <xf numFmtId="0" fontId="0" fillId="0" borderId="1" xfId="0" applyBorder="1"/>
    <xf numFmtId="4" fontId="9" fillId="0" borderId="3" xfId="2" applyNumberFormat="1" applyFont="1" applyBorder="1" applyAlignment="1">
      <alignment horizontal="center" vertical="center"/>
    </xf>
    <xf numFmtId="0" fontId="9" fillId="0" borderId="0" xfId="0" quotePrefix="1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4" fontId="9" fillId="0" borderId="0" xfId="2" applyNumberFormat="1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4" fontId="10" fillId="0" borderId="11" xfId="2" applyNumberFormat="1" applyFont="1" applyBorder="1" applyAlignment="1">
      <alignment horizontal="center" vertical="center"/>
    </xf>
    <xf numFmtId="0" fontId="12" fillId="0" borderId="11" xfId="0" applyFont="1" applyBorder="1" applyAlignment="1">
      <alignment vertical="center"/>
    </xf>
    <xf numFmtId="4" fontId="10" fillId="0" borderId="6" xfId="2" applyNumberFormat="1" applyFont="1" applyBorder="1" applyAlignment="1">
      <alignment horizontal="center" vertical="center"/>
    </xf>
    <xf numFmtId="4" fontId="12" fillId="0" borderId="0" xfId="0" applyNumberFormat="1" applyFont="1" applyBorder="1" applyAlignment="1">
      <alignment vertical="center"/>
    </xf>
    <xf numFmtId="0" fontId="0" fillId="0" borderId="0" xfId="0" applyBorder="1"/>
    <xf numFmtId="0" fontId="0" fillId="0" borderId="1" xfId="0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2" borderId="0" xfId="0" applyNumberFormat="1" applyFont="1" applyFill="1" applyBorder="1" applyAlignment="1" applyProtection="1">
      <alignment horizontal="left" vertical="top" wrapText="1"/>
    </xf>
    <xf numFmtId="49" fontId="2" fillId="4" borderId="1" xfId="0" applyNumberFormat="1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49" fontId="2" fillId="4" borderId="1" xfId="0" applyNumberFormat="1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top" wrapText="1"/>
    </xf>
    <xf numFmtId="0" fontId="7" fillId="5" borderId="5" xfId="0" applyFont="1" applyFill="1" applyBorder="1" applyAlignment="1">
      <alignment horizontal="center" vertical="top" wrapText="1"/>
    </xf>
    <xf numFmtId="0" fontId="7" fillId="5" borderId="8" xfId="0" applyFont="1" applyFill="1" applyBorder="1" applyAlignment="1">
      <alignment horizontal="center" vertical="top" wrapText="1"/>
    </xf>
    <xf numFmtId="0" fontId="8" fillId="5" borderId="4" xfId="0" applyFont="1" applyFill="1" applyBorder="1" applyAlignment="1">
      <alignment horizontal="center" vertical="top" wrapText="1"/>
    </xf>
    <xf numFmtId="0" fontId="8" fillId="5" borderId="2" xfId="0" applyFont="1" applyFill="1" applyBorder="1" applyAlignment="1">
      <alignment horizontal="center" vertical="top" wrapText="1"/>
    </xf>
    <xf numFmtId="0" fontId="8" fillId="5" borderId="3" xfId="0" applyFont="1" applyFill="1" applyBorder="1" applyAlignment="1">
      <alignment horizontal="center" vertical="top" wrapText="1"/>
    </xf>
    <xf numFmtId="49" fontId="8" fillId="5" borderId="4" xfId="0" quotePrefix="1" applyNumberFormat="1" applyFont="1" applyFill="1" applyBorder="1" applyAlignment="1">
      <alignment horizontal="center" vertical="top"/>
    </xf>
    <xf numFmtId="49" fontId="8" fillId="5" borderId="2" xfId="0" quotePrefix="1" applyNumberFormat="1" applyFont="1" applyFill="1" applyBorder="1" applyAlignment="1">
      <alignment horizontal="center" vertical="top"/>
    </xf>
    <xf numFmtId="49" fontId="8" fillId="5" borderId="3" xfId="0" quotePrefix="1" applyNumberFormat="1" applyFont="1" applyFill="1" applyBorder="1" applyAlignment="1">
      <alignment horizontal="center" vertical="top"/>
    </xf>
    <xf numFmtId="49" fontId="8" fillId="5" borderId="4" xfId="0" applyNumberFormat="1" applyFont="1" applyFill="1" applyBorder="1" applyAlignment="1">
      <alignment horizontal="center" vertical="top"/>
    </xf>
    <xf numFmtId="49" fontId="8" fillId="5" borderId="2" xfId="0" applyNumberFormat="1" applyFont="1" applyFill="1" applyBorder="1" applyAlignment="1">
      <alignment horizontal="center" vertical="top"/>
    </xf>
    <xf numFmtId="49" fontId="8" fillId="5" borderId="3" xfId="0" applyNumberFormat="1" applyFont="1" applyFill="1" applyBorder="1" applyAlignment="1">
      <alignment horizontal="center" vertical="top"/>
    </xf>
    <xf numFmtId="0" fontId="15" fillId="0" borderId="5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 wrapText="1"/>
    </xf>
    <xf numFmtId="49" fontId="10" fillId="4" borderId="9" xfId="0" applyNumberFormat="1" applyFont="1" applyFill="1" applyBorder="1" applyAlignment="1">
      <alignment horizontal="center" vertical="center"/>
    </xf>
    <xf numFmtId="49" fontId="10" fillId="4" borderId="10" xfId="0" applyNumberFormat="1" applyFont="1" applyFill="1" applyBorder="1" applyAlignment="1">
      <alignment horizontal="center" vertical="center"/>
    </xf>
    <xf numFmtId="0" fontId="11" fillId="5" borderId="7" xfId="0" applyFont="1" applyFill="1" applyBorder="1" applyAlignment="1">
      <alignment horizontal="center" vertical="center" wrapText="1"/>
    </xf>
    <xf numFmtId="0" fontId="11" fillId="5" borderId="5" xfId="0" applyFont="1" applyFill="1" applyBorder="1" applyAlignment="1">
      <alignment horizontal="center" vertical="center" wrapText="1"/>
    </xf>
    <xf numFmtId="0" fontId="9" fillId="5" borderId="10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5" fillId="0" borderId="1" xfId="0" applyFont="1" applyBorder="1" applyAlignment="1">
      <alignment wrapText="1"/>
    </xf>
  </cellXfs>
  <cellStyles count="3">
    <cellStyle name="Обычный" xfId="0" builtinId="0"/>
    <cellStyle name="Финансовый" xfId="2" builtinId="3"/>
    <cellStyle name="Финансовый 2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31"/>
  <sheetViews>
    <sheetView workbookViewId="0">
      <selection activeCell="A2" sqref="A2:H3"/>
    </sheetView>
  </sheetViews>
  <sheetFormatPr defaultColWidth="9.109375" defaultRowHeight="13.2" x14ac:dyDescent="0.25"/>
  <cols>
    <col min="1" max="1" width="6.44140625" style="37" customWidth="1"/>
    <col min="2" max="2" width="47.44140625" style="38" customWidth="1"/>
    <col min="3" max="3" width="11.33203125" style="39" customWidth="1"/>
    <col min="4" max="4" width="11.5546875" style="40" customWidth="1"/>
    <col min="5" max="5" width="13.44140625" style="41" customWidth="1"/>
    <col min="6" max="8" width="15.5546875" style="41" customWidth="1"/>
    <col min="9" max="9" width="11.44140625" style="6" customWidth="1"/>
    <col min="10" max="10" width="11.88671875" style="6" bestFit="1" customWidth="1"/>
    <col min="11" max="16384" width="9.109375" style="6"/>
  </cols>
  <sheetData>
    <row r="1" spans="1:10" x14ac:dyDescent="0.25">
      <c r="A1" s="1"/>
      <c r="B1" s="2"/>
      <c r="C1" s="3"/>
      <c r="D1" s="4"/>
      <c r="E1" s="5"/>
      <c r="F1" s="5"/>
      <c r="G1" s="5"/>
      <c r="H1" s="5"/>
    </row>
    <row r="2" spans="1:10" ht="46.5" customHeight="1" x14ac:dyDescent="0.25">
      <c r="A2" s="7" t="s">
        <v>0</v>
      </c>
      <c r="B2" s="8" t="s">
        <v>1</v>
      </c>
      <c r="C2" s="9" t="s">
        <v>2</v>
      </c>
      <c r="D2" s="10" t="s">
        <v>3</v>
      </c>
      <c r="E2" s="11" t="s">
        <v>4</v>
      </c>
      <c r="F2" s="11" t="s">
        <v>5</v>
      </c>
      <c r="G2" s="11" t="s">
        <v>6</v>
      </c>
      <c r="H2" s="11" t="s">
        <v>7</v>
      </c>
    </row>
    <row r="3" spans="1:10" x14ac:dyDescent="0.25">
      <c r="A3" s="12">
        <v>1</v>
      </c>
      <c r="B3" s="13">
        <v>2</v>
      </c>
      <c r="C3" s="13">
        <v>3</v>
      </c>
      <c r="D3" s="13">
        <v>4</v>
      </c>
      <c r="E3" s="14">
        <v>5</v>
      </c>
      <c r="F3" s="14">
        <v>5</v>
      </c>
      <c r="G3" s="14">
        <v>5</v>
      </c>
      <c r="H3" s="14">
        <v>5</v>
      </c>
    </row>
    <row r="4" spans="1:10" ht="22.5" customHeight="1" x14ac:dyDescent="0.25">
      <c r="A4" s="80" t="s">
        <v>8</v>
      </c>
      <c r="B4" s="80"/>
      <c r="C4" s="80"/>
      <c r="D4" s="80"/>
      <c r="E4" s="80"/>
      <c r="F4" s="80"/>
      <c r="G4" s="80"/>
      <c r="H4" s="80"/>
    </row>
    <row r="5" spans="1:10" ht="13.5" customHeight="1" x14ac:dyDescent="0.25">
      <c r="A5" s="81" t="s">
        <v>9</v>
      </c>
      <c r="B5" s="82"/>
      <c r="C5" s="82"/>
      <c r="D5" s="82"/>
      <c r="E5" s="83"/>
      <c r="F5" s="15"/>
      <c r="G5" s="6"/>
      <c r="H5" s="6"/>
    </row>
    <row r="6" spans="1:10" x14ac:dyDescent="0.25">
      <c r="A6" s="16" t="s">
        <v>10</v>
      </c>
      <c r="B6" s="17" t="s">
        <v>11</v>
      </c>
      <c r="C6" s="18" t="s">
        <v>12</v>
      </c>
      <c r="D6" s="19">
        <v>1</v>
      </c>
      <c r="E6" s="20">
        <v>2000</v>
      </c>
      <c r="F6" s="20">
        <f>E6*D6</f>
        <v>2000</v>
      </c>
      <c r="G6" s="20">
        <f t="shared" ref="G6:G69" si="0">H6-F6</f>
        <v>22073</v>
      </c>
      <c r="H6" s="21">
        <v>24073</v>
      </c>
    </row>
    <row r="7" spans="1:10" x14ac:dyDescent="0.25">
      <c r="A7" s="16" t="s">
        <v>13</v>
      </c>
      <c r="B7" s="17" t="s">
        <v>14</v>
      </c>
      <c r="C7" s="18" t="s">
        <v>15</v>
      </c>
      <c r="D7" s="19">
        <v>34.9</v>
      </c>
      <c r="E7" s="20">
        <v>300</v>
      </c>
      <c r="F7" s="20">
        <f t="shared" ref="F7:F70" si="1">E7*D7</f>
        <v>10470</v>
      </c>
      <c r="G7" s="20">
        <f t="shared" si="0"/>
        <v>12530</v>
      </c>
      <c r="H7" s="21">
        <v>23000</v>
      </c>
    </row>
    <row r="8" spans="1:10" x14ac:dyDescent="0.25">
      <c r="A8" s="16" t="s">
        <v>16</v>
      </c>
      <c r="B8" s="17" t="s">
        <v>17</v>
      </c>
      <c r="C8" s="18" t="s">
        <v>15</v>
      </c>
      <c r="D8" s="19">
        <v>9.9</v>
      </c>
      <c r="E8" s="20">
        <v>300</v>
      </c>
      <c r="F8" s="20">
        <f t="shared" si="1"/>
        <v>2970</v>
      </c>
      <c r="G8" s="20">
        <f t="shared" si="0"/>
        <v>6030</v>
      </c>
      <c r="H8" s="21">
        <v>9000</v>
      </c>
    </row>
    <row r="9" spans="1:10" x14ac:dyDescent="0.25">
      <c r="A9" s="84" t="s">
        <v>18</v>
      </c>
      <c r="B9" s="85"/>
      <c r="C9" s="85"/>
      <c r="D9" s="85"/>
      <c r="E9" s="86"/>
      <c r="F9" s="20">
        <f t="shared" si="1"/>
        <v>0</v>
      </c>
      <c r="G9" s="20">
        <f t="shared" si="0"/>
        <v>0</v>
      </c>
      <c r="H9" s="6"/>
    </row>
    <row r="10" spans="1:10" ht="26.4" x14ac:dyDescent="0.25">
      <c r="A10" s="16" t="s">
        <v>10</v>
      </c>
      <c r="B10" s="17" t="s">
        <v>19</v>
      </c>
      <c r="C10" s="18" t="s">
        <v>15</v>
      </c>
      <c r="D10" s="19">
        <v>4.95</v>
      </c>
      <c r="E10" s="22">
        <v>500</v>
      </c>
      <c r="F10" s="20">
        <f t="shared" si="1"/>
        <v>2475</v>
      </c>
      <c r="G10" s="20">
        <f t="shared" si="0"/>
        <v>525</v>
      </c>
      <c r="H10" s="23">
        <v>3000</v>
      </c>
    </row>
    <row r="11" spans="1:10" x14ac:dyDescent="0.25">
      <c r="A11" s="16" t="s">
        <v>13</v>
      </c>
      <c r="B11" s="17" t="s">
        <v>20</v>
      </c>
      <c r="C11" s="18" t="s">
        <v>15</v>
      </c>
      <c r="D11" s="19">
        <v>4.95</v>
      </c>
      <c r="E11" s="20">
        <v>1000</v>
      </c>
      <c r="F11" s="20">
        <f t="shared" si="1"/>
        <v>4950</v>
      </c>
      <c r="G11" s="20">
        <f t="shared" si="0"/>
        <v>7050</v>
      </c>
      <c r="H11" s="21">
        <v>12000</v>
      </c>
      <c r="J11" s="24"/>
    </row>
    <row r="12" spans="1:10" x14ac:dyDescent="0.25">
      <c r="A12" s="16" t="s">
        <v>16</v>
      </c>
      <c r="B12" s="17" t="s">
        <v>21</v>
      </c>
      <c r="C12" s="18" t="s">
        <v>15</v>
      </c>
      <c r="D12" s="19">
        <v>4.95</v>
      </c>
      <c r="E12" s="20">
        <v>500</v>
      </c>
      <c r="F12" s="20">
        <f t="shared" si="1"/>
        <v>2475</v>
      </c>
      <c r="G12" s="20">
        <f t="shared" si="0"/>
        <v>6025</v>
      </c>
      <c r="H12" s="21">
        <v>8500</v>
      </c>
    </row>
    <row r="13" spans="1:10" x14ac:dyDescent="0.25">
      <c r="A13" s="16" t="s">
        <v>22</v>
      </c>
      <c r="B13" s="17" t="s">
        <v>23</v>
      </c>
      <c r="C13" s="18" t="s">
        <v>12</v>
      </c>
      <c r="D13" s="19">
        <v>1</v>
      </c>
      <c r="E13" s="20">
        <v>500</v>
      </c>
      <c r="F13" s="20">
        <f t="shared" si="1"/>
        <v>500</v>
      </c>
      <c r="G13" s="20">
        <f t="shared" si="0"/>
        <v>3700</v>
      </c>
      <c r="H13" s="21">
        <f>7000*60%</f>
        <v>4200</v>
      </c>
    </row>
    <row r="14" spans="1:10" x14ac:dyDescent="0.25">
      <c r="A14" s="16" t="s">
        <v>24</v>
      </c>
      <c r="B14" s="17" t="s">
        <v>25</v>
      </c>
      <c r="C14" s="18" t="s">
        <v>15</v>
      </c>
      <c r="D14" s="19">
        <v>24.76</v>
      </c>
      <c r="E14" s="20">
        <v>600</v>
      </c>
      <c r="F14" s="20">
        <f t="shared" si="1"/>
        <v>14856.000000000002</v>
      </c>
      <c r="G14" s="20">
        <f t="shared" si="0"/>
        <v>17144</v>
      </c>
      <c r="H14" s="21">
        <v>32000</v>
      </c>
    </row>
    <row r="15" spans="1:10" ht="26.4" x14ac:dyDescent="0.25">
      <c r="A15" s="16" t="s">
        <v>26</v>
      </c>
      <c r="B15" s="17" t="s">
        <v>27</v>
      </c>
      <c r="C15" s="18" t="s">
        <v>12</v>
      </c>
      <c r="D15" s="19">
        <v>1</v>
      </c>
      <c r="E15" s="20">
        <v>2000</v>
      </c>
      <c r="F15" s="20">
        <f t="shared" si="1"/>
        <v>2000</v>
      </c>
      <c r="G15" s="20">
        <f t="shared" si="0"/>
        <v>22073</v>
      </c>
      <c r="H15" s="21">
        <v>24073</v>
      </c>
    </row>
    <row r="16" spans="1:10" ht="26.4" x14ac:dyDescent="0.25">
      <c r="A16" s="16" t="s">
        <v>28</v>
      </c>
      <c r="B16" s="17" t="s">
        <v>29</v>
      </c>
      <c r="C16" s="18" t="s">
        <v>12</v>
      </c>
      <c r="D16" s="19">
        <v>1</v>
      </c>
      <c r="E16" s="20">
        <v>2000</v>
      </c>
      <c r="F16" s="20">
        <f t="shared" si="1"/>
        <v>2000</v>
      </c>
      <c r="G16" s="20">
        <f t="shared" si="0"/>
        <v>22073</v>
      </c>
      <c r="H16" s="21">
        <v>24073</v>
      </c>
    </row>
    <row r="17" spans="1:10" x14ac:dyDescent="0.25">
      <c r="A17" s="16" t="s">
        <v>30</v>
      </c>
      <c r="B17" s="17" t="s">
        <v>31</v>
      </c>
      <c r="C17" s="18" t="s">
        <v>12</v>
      </c>
      <c r="D17" s="19">
        <v>1</v>
      </c>
      <c r="E17" s="20">
        <v>2000</v>
      </c>
      <c r="F17" s="20">
        <f t="shared" si="1"/>
        <v>2000</v>
      </c>
      <c r="G17" s="20">
        <f t="shared" si="0"/>
        <v>25082</v>
      </c>
      <c r="H17" s="21">
        <v>27082</v>
      </c>
    </row>
    <row r="18" spans="1:10" x14ac:dyDescent="0.25">
      <c r="A18" s="84" t="s">
        <v>32</v>
      </c>
      <c r="B18" s="85"/>
      <c r="C18" s="85"/>
      <c r="D18" s="85"/>
      <c r="E18" s="86"/>
      <c r="F18" s="20">
        <f t="shared" si="1"/>
        <v>0</v>
      </c>
      <c r="G18" s="20">
        <f t="shared" si="0"/>
        <v>0</v>
      </c>
      <c r="H18" s="6"/>
    </row>
    <row r="19" spans="1:10" x14ac:dyDescent="0.25">
      <c r="A19" s="16" t="s">
        <v>10</v>
      </c>
      <c r="B19" s="17" t="s">
        <v>33</v>
      </c>
      <c r="C19" s="18" t="s">
        <v>12</v>
      </c>
      <c r="D19" s="25">
        <v>2</v>
      </c>
      <c r="E19" s="20">
        <v>1000</v>
      </c>
      <c r="F19" s="20">
        <f t="shared" si="1"/>
        <v>2000</v>
      </c>
      <c r="G19" s="20">
        <f t="shared" si="0"/>
        <v>1000</v>
      </c>
      <c r="H19" s="21">
        <v>3000</v>
      </c>
    </row>
    <row r="20" spans="1:10" x14ac:dyDescent="0.25">
      <c r="A20" s="16" t="s">
        <v>13</v>
      </c>
      <c r="B20" s="17" t="s">
        <v>34</v>
      </c>
      <c r="C20" s="18" t="s">
        <v>12</v>
      </c>
      <c r="D20" s="25">
        <v>2</v>
      </c>
      <c r="E20" s="20">
        <v>2000</v>
      </c>
      <c r="F20" s="20">
        <f t="shared" si="1"/>
        <v>4000</v>
      </c>
      <c r="G20" s="20">
        <f t="shared" si="0"/>
        <v>28565</v>
      </c>
      <c r="H20" s="21">
        <v>32565</v>
      </c>
    </row>
    <row r="21" spans="1:10" ht="26.4" x14ac:dyDescent="0.25">
      <c r="A21" s="16" t="s">
        <v>16</v>
      </c>
      <c r="B21" s="17" t="s">
        <v>19</v>
      </c>
      <c r="C21" s="18" t="s">
        <v>15</v>
      </c>
      <c r="D21" s="19">
        <v>52.6</v>
      </c>
      <c r="E21" s="20">
        <v>500</v>
      </c>
      <c r="F21" s="20">
        <f t="shared" si="1"/>
        <v>26300</v>
      </c>
      <c r="G21" s="20">
        <f t="shared" si="0"/>
        <v>1500</v>
      </c>
      <c r="H21" s="21">
        <v>27800</v>
      </c>
    </row>
    <row r="22" spans="1:10" x14ac:dyDescent="0.25">
      <c r="A22" s="16" t="s">
        <v>22</v>
      </c>
      <c r="B22" s="17" t="s">
        <v>20</v>
      </c>
      <c r="C22" s="18" t="s">
        <v>15</v>
      </c>
      <c r="D22" s="19">
        <v>52.6</v>
      </c>
      <c r="E22" s="20">
        <v>1000</v>
      </c>
      <c r="F22" s="20">
        <f t="shared" si="1"/>
        <v>52600</v>
      </c>
      <c r="G22" s="20">
        <f t="shared" si="0"/>
        <v>58080</v>
      </c>
      <c r="H22" s="21">
        <v>110680</v>
      </c>
      <c r="J22" s="24"/>
    </row>
    <row r="23" spans="1:10" x14ac:dyDescent="0.25">
      <c r="A23" s="16" t="s">
        <v>24</v>
      </c>
      <c r="B23" s="17" t="s">
        <v>23</v>
      </c>
      <c r="C23" s="18" t="s">
        <v>12</v>
      </c>
      <c r="D23" s="19">
        <v>7</v>
      </c>
      <c r="E23" s="20">
        <v>500</v>
      </c>
      <c r="F23" s="20">
        <f t="shared" si="1"/>
        <v>3500</v>
      </c>
      <c r="G23" s="20">
        <f t="shared" si="0"/>
        <v>24000</v>
      </c>
      <c r="H23" s="21">
        <v>27500</v>
      </c>
      <c r="J23" s="24"/>
    </row>
    <row r="24" spans="1:10" x14ac:dyDescent="0.25">
      <c r="A24" s="16" t="s">
        <v>26</v>
      </c>
      <c r="B24" s="17" t="s">
        <v>14</v>
      </c>
      <c r="C24" s="18" t="s">
        <v>15</v>
      </c>
      <c r="D24" s="19">
        <v>88.5</v>
      </c>
      <c r="E24" s="20">
        <v>300</v>
      </c>
      <c r="F24" s="20">
        <f t="shared" si="1"/>
        <v>26550</v>
      </c>
      <c r="G24" s="20">
        <f t="shared" si="0"/>
        <v>35000</v>
      </c>
      <c r="H24" s="21">
        <v>61550</v>
      </c>
    </row>
    <row r="25" spans="1:10" x14ac:dyDescent="0.25">
      <c r="A25" s="84" t="s">
        <v>35</v>
      </c>
      <c r="B25" s="85"/>
      <c r="C25" s="85"/>
      <c r="D25" s="85"/>
      <c r="E25" s="86"/>
      <c r="F25" s="20">
        <f t="shared" si="1"/>
        <v>0</v>
      </c>
      <c r="G25" s="20">
        <f t="shared" si="0"/>
        <v>0</v>
      </c>
      <c r="H25" s="6"/>
    </row>
    <row r="26" spans="1:10" x14ac:dyDescent="0.25">
      <c r="A26" s="16" t="s">
        <v>10</v>
      </c>
      <c r="B26" s="17" t="s">
        <v>36</v>
      </c>
      <c r="C26" s="18" t="s">
        <v>15</v>
      </c>
      <c r="D26" s="19">
        <v>17.899999999999999</v>
      </c>
      <c r="E26" s="20">
        <v>200</v>
      </c>
      <c r="F26" s="20">
        <f t="shared" si="1"/>
        <v>3579.9999999999995</v>
      </c>
      <c r="G26" s="20">
        <f t="shared" si="0"/>
        <v>1020.0000000000005</v>
      </c>
      <c r="H26" s="21">
        <v>4600</v>
      </c>
    </row>
    <row r="27" spans="1:10" x14ac:dyDescent="0.25">
      <c r="A27" s="16" t="s">
        <v>13</v>
      </c>
      <c r="B27" s="17" t="s">
        <v>37</v>
      </c>
      <c r="C27" s="18" t="s">
        <v>15</v>
      </c>
      <c r="D27" s="19">
        <v>51.9</v>
      </c>
      <c r="E27" s="20">
        <v>150</v>
      </c>
      <c r="F27" s="20">
        <f t="shared" si="1"/>
        <v>7785</v>
      </c>
      <c r="G27" s="20">
        <f t="shared" si="0"/>
        <v>20015</v>
      </c>
      <c r="H27" s="21">
        <v>27800</v>
      </c>
    </row>
    <row r="28" spans="1:10" x14ac:dyDescent="0.25">
      <c r="A28" s="16" t="s">
        <v>16</v>
      </c>
      <c r="B28" s="17" t="s">
        <v>38</v>
      </c>
      <c r="C28" s="18" t="s">
        <v>15</v>
      </c>
      <c r="D28" s="19">
        <v>17.899999999999999</v>
      </c>
      <c r="E28" s="20">
        <v>800</v>
      </c>
      <c r="F28" s="20">
        <f t="shared" si="1"/>
        <v>14319.999999999998</v>
      </c>
      <c r="G28" s="20">
        <f t="shared" si="0"/>
        <v>16680</v>
      </c>
      <c r="H28" s="21">
        <v>31000</v>
      </c>
      <c r="I28" s="26"/>
    </row>
    <row r="29" spans="1:10" x14ac:dyDescent="0.25">
      <c r="A29" s="16" t="s">
        <v>22</v>
      </c>
      <c r="B29" s="17" t="s">
        <v>39</v>
      </c>
      <c r="C29" s="18" t="s">
        <v>15</v>
      </c>
      <c r="D29" s="19">
        <v>46.1</v>
      </c>
      <c r="E29" s="20">
        <v>200</v>
      </c>
      <c r="F29" s="20">
        <f t="shared" si="1"/>
        <v>9220</v>
      </c>
      <c r="G29" s="20">
        <f t="shared" si="0"/>
        <v>2000</v>
      </c>
      <c r="H29" s="21">
        <v>11220</v>
      </c>
    </row>
    <row r="30" spans="1:10" x14ac:dyDescent="0.25">
      <c r="A30" s="16" t="s">
        <v>24</v>
      </c>
      <c r="B30" s="17" t="s">
        <v>40</v>
      </c>
      <c r="C30" s="18" t="s">
        <v>15</v>
      </c>
      <c r="D30" s="19">
        <v>46.1</v>
      </c>
      <c r="E30" s="20">
        <v>1000</v>
      </c>
      <c r="F30" s="20">
        <f t="shared" si="1"/>
        <v>46100</v>
      </c>
      <c r="G30" s="20">
        <f t="shared" si="0"/>
        <v>51900</v>
      </c>
      <c r="H30" s="21">
        <v>98000</v>
      </c>
      <c r="I30" s="27"/>
    </row>
    <row r="31" spans="1:10" x14ac:dyDescent="0.25">
      <c r="A31" s="16" t="s">
        <v>26</v>
      </c>
      <c r="B31" s="17" t="s">
        <v>41</v>
      </c>
      <c r="C31" s="18" t="s">
        <v>15</v>
      </c>
      <c r="D31" s="19">
        <v>17.899999999999999</v>
      </c>
      <c r="E31" s="20">
        <v>200</v>
      </c>
      <c r="F31" s="20">
        <f t="shared" si="1"/>
        <v>3579.9999999999995</v>
      </c>
      <c r="G31" s="20">
        <f t="shared" si="0"/>
        <v>1668.0000000000005</v>
      </c>
      <c r="H31" s="21">
        <v>5248</v>
      </c>
    </row>
    <row r="32" spans="1:10" x14ac:dyDescent="0.25">
      <c r="A32" s="16" t="s">
        <v>28</v>
      </c>
      <c r="B32" s="17" t="s">
        <v>21</v>
      </c>
      <c r="C32" s="18" t="s">
        <v>15</v>
      </c>
      <c r="D32" s="19">
        <v>17.899999999999999</v>
      </c>
      <c r="E32" s="20">
        <v>500</v>
      </c>
      <c r="F32" s="20">
        <f t="shared" si="1"/>
        <v>8950</v>
      </c>
      <c r="G32" s="20">
        <f t="shared" si="0"/>
        <v>18050</v>
      </c>
      <c r="H32" s="21">
        <v>27000</v>
      </c>
    </row>
    <row r="33" spans="1:10" ht="26.4" x14ac:dyDescent="0.25">
      <c r="A33" s="16" t="s">
        <v>30</v>
      </c>
      <c r="B33" s="17" t="s">
        <v>42</v>
      </c>
      <c r="C33" s="18" t="s">
        <v>43</v>
      </c>
      <c r="D33" s="19">
        <v>10</v>
      </c>
      <c r="E33" s="20">
        <v>500</v>
      </c>
      <c r="F33" s="20">
        <f t="shared" si="1"/>
        <v>5000</v>
      </c>
      <c r="G33" s="20">
        <f t="shared" si="0"/>
        <v>15000</v>
      </c>
      <c r="H33" s="21">
        <v>20000</v>
      </c>
    </row>
    <row r="34" spans="1:10" x14ac:dyDescent="0.25">
      <c r="A34" s="16" t="s">
        <v>44</v>
      </c>
      <c r="B34" s="17" t="s">
        <v>45</v>
      </c>
      <c r="C34" s="18" t="s">
        <v>12</v>
      </c>
      <c r="D34" s="19">
        <v>7</v>
      </c>
      <c r="E34" s="20">
        <v>720</v>
      </c>
      <c r="F34" s="20">
        <f t="shared" si="1"/>
        <v>5040</v>
      </c>
      <c r="G34" s="20">
        <f t="shared" si="0"/>
        <v>-40</v>
      </c>
      <c r="H34" s="21">
        <v>5000</v>
      </c>
    </row>
    <row r="35" spans="1:10" x14ac:dyDescent="0.25">
      <c r="A35" s="16" t="s">
        <v>46</v>
      </c>
      <c r="B35" s="17" t="s">
        <v>47</v>
      </c>
      <c r="C35" s="18" t="s">
        <v>12</v>
      </c>
      <c r="D35" s="19">
        <v>7</v>
      </c>
      <c r="E35" s="20">
        <v>5000</v>
      </c>
      <c r="F35" s="20">
        <f t="shared" si="1"/>
        <v>35000</v>
      </c>
      <c r="G35" s="20">
        <f t="shared" si="0"/>
        <v>124342</v>
      </c>
      <c r="H35" s="21">
        <v>159342</v>
      </c>
    </row>
    <row r="36" spans="1:10" x14ac:dyDescent="0.25">
      <c r="A36" s="16" t="s">
        <v>48</v>
      </c>
      <c r="B36" s="17" t="s">
        <v>49</v>
      </c>
      <c r="C36" s="18" t="s">
        <v>12</v>
      </c>
      <c r="D36" s="19">
        <v>8</v>
      </c>
      <c r="E36" s="20">
        <v>1000</v>
      </c>
      <c r="F36" s="20">
        <f t="shared" si="1"/>
        <v>8000</v>
      </c>
      <c r="G36" s="20">
        <f t="shared" si="0"/>
        <v>64000</v>
      </c>
      <c r="H36" s="21">
        <v>72000</v>
      </c>
    </row>
    <row r="37" spans="1:10" x14ac:dyDescent="0.25">
      <c r="A37" s="16" t="s">
        <v>50</v>
      </c>
      <c r="B37" s="17" t="s">
        <v>51</v>
      </c>
      <c r="C37" s="18" t="s">
        <v>12</v>
      </c>
      <c r="D37" s="19">
        <v>8</v>
      </c>
      <c r="E37" s="20">
        <v>200</v>
      </c>
      <c r="F37" s="20">
        <f t="shared" si="1"/>
        <v>1600</v>
      </c>
      <c r="G37" s="20">
        <f t="shared" si="0"/>
        <v>16000</v>
      </c>
      <c r="H37" s="21">
        <v>17600</v>
      </c>
    </row>
    <row r="38" spans="1:10" x14ac:dyDescent="0.25">
      <c r="A38" s="16" t="s">
        <v>52</v>
      </c>
      <c r="B38" s="17" t="s">
        <v>53</v>
      </c>
      <c r="C38" s="18" t="s">
        <v>12</v>
      </c>
      <c r="D38" s="19">
        <v>1</v>
      </c>
      <c r="E38" s="20">
        <v>500</v>
      </c>
      <c r="F38" s="20">
        <f t="shared" si="1"/>
        <v>500</v>
      </c>
      <c r="G38" s="20">
        <f t="shared" si="0"/>
        <v>3000</v>
      </c>
      <c r="H38" s="21">
        <v>3500</v>
      </c>
    </row>
    <row r="39" spans="1:10" x14ac:dyDescent="0.25">
      <c r="A39" s="84" t="s">
        <v>54</v>
      </c>
      <c r="B39" s="85"/>
      <c r="C39" s="85"/>
      <c r="D39" s="85"/>
      <c r="E39" s="86"/>
      <c r="F39" s="20">
        <f t="shared" si="1"/>
        <v>0</v>
      </c>
      <c r="G39" s="20">
        <f t="shared" si="0"/>
        <v>0</v>
      </c>
      <c r="H39" s="6"/>
    </row>
    <row r="40" spans="1:10" x14ac:dyDescent="0.25">
      <c r="A40" s="16" t="s">
        <v>10</v>
      </c>
      <c r="B40" s="17" t="s">
        <v>21</v>
      </c>
      <c r="C40" s="18" t="s">
        <v>15</v>
      </c>
      <c r="D40" s="19">
        <v>32.200000000000003</v>
      </c>
      <c r="E40" s="20">
        <v>500</v>
      </c>
      <c r="F40" s="20">
        <f t="shared" si="1"/>
        <v>16100.000000000002</v>
      </c>
      <c r="G40" s="20">
        <f t="shared" si="0"/>
        <v>33000</v>
      </c>
      <c r="H40" s="21">
        <v>49100</v>
      </c>
    </row>
    <row r="41" spans="1:10" x14ac:dyDescent="0.25">
      <c r="A41" s="16" t="s">
        <v>13</v>
      </c>
      <c r="B41" s="17" t="s">
        <v>20</v>
      </c>
      <c r="C41" s="18" t="s">
        <v>15</v>
      </c>
      <c r="D41" s="19">
        <v>32.200000000000003</v>
      </c>
      <c r="E41" s="20">
        <v>1000</v>
      </c>
      <c r="F41" s="20">
        <f t="shared" si="1"/>
        <v>32200.000000000004</v>
      </c>
      <c r="G41" s="20">
        <f t="shared" si="0"/>
        <v>45000</v>
      </c>
      <c r="H41" s="21">
        <v>77200</v>
      </c>
      <c r="J41" s="24"/>
    </row>
    <row r="42" spans="1:10" x14ac:dyDescent="0.25">
      <c r="A42" s="16" t="s">
        <v>16</v>
      </c>
      <c r="B42" s="17" t="s">
        <v>25</v>
      </c>
      <c r="C42" s="18" t="s">
        <v>15</v>
      </c>
      <c r="D42" s="19">
        <v>89.5</v>
      </c>
      <c r="E42" s="20">
        <v>600</v>
      </c>
      <c r="F42" s="20">
        <f t="shared" si="1"/>
        <v>53700</v>
      </c>
      <c r="G42" s="20">
        <f t="shared" si="0"/>
        <v>70000</v>
      </c>
      <c r="H42" s="21">
        <v>123700</v>
      </c>
    </row>
    <row r="43" spans="1:10" x14ac:dyDescent="0.25">
      <c r="A43" s="16" t="s">
        <v>22</v>
      </c>
      <c r="B43" s="17" t="s">
        <v>23</v>
      </c>
      <c r="C43" s="18" t="s">
        <v>12</v>
      </c>
      <c r="D43" s="19">
        <v>4</v>
      </c>
      <c r="E43" s="20">
        <v>500</v>
      </c>
      <c r="F43" s="20">
        <f t="shared" si="1"/>
        <v>2000</v>
      </c>
      <c r="G43" s="20">
        <f t="shared" si="0"/>
        <v>15157</v>
      </c>
      <c r="H43" s="21">
        <v>17157</v>
      </c>
      <c r="J43" s="24"/>
    </row>
    <row r="44" spans="1:10" x14ac:dyDescent="0.25">
      <c r="A44" s="16" t="s">
        <v>24</v>
      </c>
      <c r="B44" s="17" t="s">
        <v>55</v>
      </c>
      <c r="C44" s="18" t="s">
        <v>12</v>
      </c>
      <c r="D44" s="19">
        <v>30</v>
      </c>
      <c r="E44" s="20">
        <v>1670</v>
      </c>
      <c r="F44" s="20">
        <f t="shared" si="1"/>
        <v>50100</v>
      </c>
      <c r="G44" s="20">
        <f t="shared" si="0"/>
        <v>449900</v>
      </c>
      <c r="H44" s="21">
        <v>500000</v>
      </c>
    </row>
    <row r="45" spans="1:10" x14ac:dyDescent="0.25">
      <c r="A45" s="16" t="s">
        <v>26</v>
      </c>
      <c r="B45" s="17" t="s">
        <v>56</v>
      </c>
      <c r="C45" s="18" t="s">
        <v>12</v>
      </c>
      <c r="D45" s="19">
        <v>1</v>
      </c>
      <c r="E45" s="20">
        <v>2000</v>
      </c>
      <c r="F45" s="20">
        <f t="shared" si="1"/>
        <v>2000</v>
      </c>
      <c r="G45" s="20">
        <f t="shared" si="0"/>
        <v>25082</v>
      </c>
      <c r="H45" s="21">
        <v>27082</v>
      </c>
    </row>
    <row r="46" spans="1:10" x14ac:dyDescent="0.25">
      <c r="A46" s="16" t="s">
        <v>28</v>
      </c>
      <c r="B46" s="17" t="s">
        <v>57</v>
      </c>
      <c r="C46" s="18" t="s">
        <v>12</v>
      </c>
      <c r="D46" s="19">
        <v>1</v>
      </c>
      <c r="E46" s="20">
        <v>2000</v>
      </c>
      <c r="F46" s="20">
        <f t="shared" si="1"/>
        <v>2000</v>
      </c>
      <c r="G46" s="20">
        <f t="shared" si="0"/>
        <v>0</v>
      </c>
      <c r="H46" s="21">
        <v>2000</v>
      </c>
    </row>
    <row r="47" spans="1:10" x14ac:dyDescent="0.25">
      <c r="A47" s="16" t="s">
        <v>30</v>
      </c>
      <c r="B47" s="17" t="s">
        <v>58</v>
      </c>
      <c r="C47" s="18" t="s">
        <v>12</v>
      </c>
      <c r="D47" s="19">
        <v>1</v>
      </c>
      <c r="E47" s="20">
        <v>8000</v>
      </c>
      <c r="F47" s="20">
        <f t="shared" si="1"/>
        <v>8000</v>
      </c>
      <c r="G47" s="20">
        <f t="shared" si="0"/>
        <v>12000</v>
      </c>
      <c r="H47" s="21">
        <v>20000</v>
      </c>
    </row>
    <row r="48" spans="1:10" x14ac:dyDescent="0.25">
      <c r="A48" s="16" t="s">
        <v>44</v>
      </c>
      <c r="B48" s="17" t="s">
        <v>59</v>
      </c>
      <c r="C48" s="18" t="s">
        <v>12</v>
      </c>
      <c r="D48" s="19">
        <v>1</v>
      </c>
      <c r="E48" s="20">
        <v>1000</v>
      </c>
      <c r="F48" s="20">
        <f t="shared" si="1"/>
        <v>1000</v>
      </c>
      <c r="G48" s="20">
        <f t="shared" si="0"/>
        <v>1000</v>
      </c>
      <c r="H48" s="21">
        <v>2000</v>
      </c>
    </row>
    <row r="49" spans="1:10" ht="26.4" x14ac:dyDescent="0.25">
      <c r="A49" s="16" t="s">
        <v>46</v>
      </c>
      <c r="B49" s="17" t="s">
        <v>60</v>
      </c>
      <c r="C49" s="18" t="s">
        <v>12</v>
      </c>
      <c r="D49" s="19">
        <v>1</v>
      </c>
      <c r="E49" s="20">
        <v>2000</v>
      </c>
      <c r="F49" s="20">
        <f t="shared" si="1"/>
        <v>2000</v>
      </c>
      <c r="G49" s="20">
        <f t="shared" si="0"/>
        <v>20000</v>
      </c>
      <c r="H49" s="21">
        <v>22000</v>
      </c>
    </row>
    <row r="50" spans="1:10" x14ac:dyDescent="0.25">
      <c r="A50" s="84" t="s">
        <v>61</v>
      </c>
      <c r="B50" s="85"/>
      <c r="C50" s="85"/>
      <c r="D50" s="85"/>
      <c r="E50" s="86"/>
      <c r="F50" s="20">
        <f t="shared" si="1"/>
        <v>0</v>
      </c>
      <c r="G50" s="20">
        <f t="shared" si="0"/>
        <v>0</v>
      </c>
      <c r="H50" s="6"/>
    </row>
    <row r="51" spans="1:10" x14ac:dyDescent="0.25">
      <c r="A51" s="16" t="s">
        <v>10</v>
      </c>
      <c r="B51" s="17" t="s">
        <v>36</v>
      </c>
      <c r="C51" s="18" t="s">
        <v>15</v>
      </c>
      <c r="D51" s="19">
        <v>2.4</v>
      </c>
      <c r="E51" s="20">
        <v>200</v>
      </c>
      <c r="F51" s="20">
        <f t="shared" si="1"/>
        <v>480</v>
      </c>
      <c r="G51" s="20">
        <f t="shared" si="0"/>
        <v>120</v>
      </c>
      <c r="H51" s="21">
        <v>600</v>
      </c>
    </row>
    <row r="52" spans="1:10" x14ac:dyDescent="0.25">
      <c r="A52" s="16" t="s">
        <v>13</v>
      </c>
      <c r="B52" s="17" t="s">
        <v>38</v>
      </c>
      <c r="C52" s="18" t="s">
        <v>15</v>
      </c>
      <c r="D52" s="19">
        <v>2.4</v>
      </c>
      <c r="E52" s="20">
        <v>800</v>
      </c>
      <c r="F52" s="20">
        <f t="shared" si="1"/>
        <v>1920</v>
      </c>
      <c r="G52" s="20">
        <f t="shared" si="0"/>
        <v>2920</v>
      </c>
      <c r="H52" s="21">
        <v>4840</v>
      </c>
      <c r="J52" s="24"/>
    </row>
    <row r="53" spans="1:10" x14ac:dyDescent="0.25">
      <c r="A53" s="16" t="s">
        <v>16</v>
      </c>
      <c r="B53" s="17" t="s">
        <v>39</v>
      </c>
      <c r="C53" s="18" t="s">
        <v>15</v>
      </c>
      <c r="D53" s="19">
        <v>9.1999999999999993</v>
      </c>
      <c r="E53" s="20">
        <v>200</v>
      </c>
      <c r="F53" s="20">
        <f t="shared" si="1"/>
        <v>1839.9999999999998</v>
      </c>
      <c r="G53" s="20">
        <f t="shared" si="0"/>
        <v>160.00000000000023</v>
      </c>
      <c r="H53" s="21">
        <v>2000</v>
      </c>
    </row>
    <row r="54" spans="1:10" x14ac:dyDescent="0.25">
      <c r="A54" s="16" t="s">
        <v>22</v>
      </c>
      <c r="B54" s="17" t="s">
        <v>40</v>
      </c>
      <c r="C54" s="18" t="s">
        <v>15</v>
      </c>
      <c r="D54" s="28">
        <v>13</v>
      </c>
      <c r="E54" s="20">
        <v>1000</v>
      </c>
      <c r="F54" s="20">
        <f t="shared" si="1"/>
        <v>13000</v>
      </c>
      <c r="G54" s="20">
        <f t="shared" si="0"/>
        <v>14000</v>
      </c>
      <c r="H54" s="21">
        <v>27000</v>
      </c>
    </row>
    <row r="55" spans="1:10" x14ac:dyDescent="0.25">
      <c r="A55" s="16" t="s">
        <v>24</v>
      </c>
      <c r="B55" s="17" t="s">
        <v>41</v>
      </c>
      <c r="C55" s="18" t="s">
        <v>15</v>
      </c>
      <c r="D55" s="19">
        <v>2.4</v>
      </c>
      <c r="E55" s="20">
        <v>200</v>
      </c>
      <c r="F55" s="20">
        <f t="shared" si="1"/>
        <v>480</v>
      </c>
      <c r="G55" s="20">
        <f t="shared" si="0"/>
        <v>223</v>
      </c>
      <c r="H55" s="21">
        <v>703</v>
      </c>
    </row>
    <row r="56" spans="1:10" x14ac:dyDescent="0.25">
      <c r="A56" s="16" t="s">
        <v>26</v>
      </c>
      <c r="B56" s="17" t="s">
        <v>21</v>
      </c>
      <c r="C56" s="18" t="s">
        <v>15</v>
      </c>
      <c r="D56" s="19">
        <v>2.4</v>
      </c>
      <c r="E56" s="20">
        <v>500</v>
      </c>
      <c r="F56" s="20">
        <f t="shared" si="1"/>
        <v>1200</v>
      </c>
      <c r="G56" s="20">
        <f t="shared" si="0"/>
        <v>2800</v>
      </c>
      <c r="H56" s="21">
        <v>4000</v>
      </c>
    </row>
    <row r="57" spans="1:10" x14ac:dyDescent="0.25">
      <c r="A57" s="84" t="s">
        <v>62</v>
      </c>
      <c r="B57" s="85"/>
      <c r="C57" s="85"/>
      <c r="D57" s="85"/>
      <c r="E57" s="86"/>
      <c r="F57" s="20">
        <f t="shared" si="1"/>
        <v>0</v>
      </c>
      <c r="G57" s="20">
        <f t="shared" si="0"/>
        <v>0</v>
      </c>
      <c r="H57" s="6"/>
    </row>
    <row r="58" spans="1:10" x14ac:dyDescent="0.25">
      <c r="A58" s="16" t="s">
        <v>10</v>
      </c>
      <c r="B58" s="17" t="s">
        <v>36</v>
      </c>
      <c r="C58" s="18" t="s">
        <v>15</v>
      </c>
      <c r="D58" s="19">
        <v>12.4</v>
      </c>
      <c r="E58" s="20">
        <v>200</v>
      </c>
      <c r="F58" s="20">
        <f t="shared" si="1"/>
        <v>2480</v>
      </c>
      <c r="G58" s="20">
        <f t="shared" si="0"/>
        <v>1520</v>
      </c>
      <c r="H58" s="21">
        <v>4000</v>
      </c>
    </row>
    <row r="59" spans="1:10" x14ac:dyDescent="0.25">
      <c r="A59" s="16" t="s">
        <v>13</v>
      </c>
      <c r="B59" s="17" t="s">
        <v>38</v>
      </c>
      <c r="C59" s="18" t="s">
        <v>15</v>
      </c>
      <c r="D59" s="19">
        <v>12.4</v>
      </c>
      <c r="E59" s="20">
        <v>800</v>
      </c>
      <c r="F59" s="20">
        <f t="shared" si="1"/>
        <v>9920</v>
      </c>
      <c r="G59" s="20">
        <f t="shared" si="0"/>
        <v>12960</v>
      </c>
      <c r="H59" s="21">
        <f>28600*0.8</f>
        <v>22880</v>
      </c>
      <c r="I59" s="27"/>
    </row>
    <row r="60" spans="1:10" x14ac:dyDescent="0.25">
      <c r="A60" s="16" t="s">
        <v>16</v>
      </c>
      <c r="B60" s="17" t="s">
        <v>39</v>
      </c>
      <c r="C60" s="18" t="s">
        <v>15</v>
      </c>
      <c r="D60" s="19">
        <v>31.7</v>
      </c>
      <c r="E60" s="20">
        <v>200</v>
      </c>
      <c r="F60" s="20">
        <f t="shared" si="1"/>
        <v>6340</v>
      </c>
      <c r="G60" s="20">
        <f t="shared" si="0"/>
        <v>2660</v>
      </c>
      <c r="H60" s="21">
        <v>9000</v>
      </c>
    </row>
    <row r="61" spans="1:10" x14ac:dyDescent="0.25">
      <c r="A61" s="16" t="s">
        <v>22</v>
      </c>
      <c r="B61" s="17" t="s">
        <v>40</v>
      </c>
      <c r="C61" s="18" t="s">
        <v>15</v>
      </c>
      <c r="D61" s="19">
        <v>36.5</v>
      </c>
      <c r="E61" s="20">
        <v>1000</v>
      </c>
      <c r="F61" s="20">
        <f t="shared" si="1"/>
        <v>36500</v>
      </c>
      <c r="G61" s="20">
        <f t="shared" si="0"/>
        <v>36700</v>
      </c>
      <c r="H61" s="21">
        <f>91500*0.8</f>
        <v>73200</v>
      </c>
    </row>
    <row r="62" spans="1:10" x14ac:dyDescent="0.25">
      <c r="A62" s="16" t="s">
        <v>24</v>
      </c>
      <c r="B62" s="17" t="s">
        <v>37</v>
      </c>
      <c r="C62" s="18" t="s">
        <v>15</v>
      </c>
      <c r="D62" s="19">
        <v>42.5</v>
      </c>
      <c r="E62" s="20">
        <v>150</v>
      </c>
      <c r="F62" s="20">
        <f t="shared" si="1"/>
        <v>6375</v>
      </c>
      <c r="G62" s="20">
        <f t="shared" si="0"/>
        <v>17025</v>
      </c>
      <c r="H62" s="21">
        <v>23400</v>
      </c>
    </row>
    <row r="63" spans="1:10" x14ac:dyDescent="0.25">
      <c r="A63" s="16" t="s">
        <v>26</v>
      </c>
      <c r="B63" s="17" t="s">
        <v>41</v>
      </c>
      <c r="C63" s="18" t="s">
        <v>15</v>
      </c>
      <c r="D63" s="19">
        <v>12.4</v>
      </c>
      <c r="E63" s="20">
        <v>200</v>
      </c>
      <c r="F63" s="20">
        <f t="shared" si="1"/>
        <v>2480</v>
      </c>
      <c r="G63" s="20">
        <f t="shared" si="0"/>
        <v>1520</v>
      </c>
      <c r="H63" s="21">
        <v>4000</v>
      </c>
    </row>
    <row r="64" spans="1:10" x14ac:dyDescent="0.25">
      <c r="A64" s="16" t="s">
        <v>28</v>
      </c>
      <c r="B64" s="17" t="s">
        <v>21</v>
      </c>
      <c r="C64" s="18" t="s">
        <v>15</v>
      </c>
      <c r="D64" s="19">
        <v>12.4</v>
      </c>
      <c r="E64" s="20">
        <v>500</v>
      </c>
      <c r="F64" s="20">
        <f t="shared" si="1"/>
        <v>6200</v>
      </c>
      <c r="G64" s="20">
        <f t="shared" si="0"/>
        <v>18600</v>
      </c>
      <c r="H64" s="21">
        <v>24800</v>
      </c>
    </row>
    <row r="65" spans="1:8" ht="26.4" x14ac:dyDescent="0.25">
      <c r="A65" s="16" t="s">
        <v>30</v>
      </c>
      <c r="B65" s="17" t="s">
        <v>42</v>
      </c>
      <c r="C65" s="18" t="s">
        <v>43</v>
      </c>
      <c r="D65" s="19">
        <v>10</v>
      </c>
      <c r="E65" s="20">
        <v>500</v>
      </c>
      <c r="F65" s="20">
        <f t="shared" si="1"/>
        <v>5000</v>
      </c>
      <c r="G65" s="20">
        <f t="shared" si="0"/>
        <v>15000</v>
      </c>
      <c r="H65" s="21">
        <v>20000</v>
      </c>
    </row>
    <row r="66" spans="1:8" x14ac:dyDescent="0.25">
      <c r="A66" s="16" t="s">
        <v>44</v>
      </c>
      <c r="B66" s="17" t="s">
        <v>45</v>
      </c>
      <c r="C66" s="18" t="s">
        <v>12</v>
      </c>
      <c r="D66" s="19">
        <v>5</v>
      </c>
      <c r="E66" s="20">
        <v>720</v>
      </c>
      <c r="F66" s="20">
        <f t="shared" si="1"/>
        <v>3600</v>
      </c>
      <c r="G66" s="20">
        <f t="shared" si="0"/>
        <v>400</v>
      </c>
      <c r="H66" s="21">
        <v>4000</v>
      </c>
    </row>
    <row r="67" spans="1:8" x14ac:dyDescent="0.25">
      <c r="A67" s="16" t="s">
        <v>46</v>
      </c>
      <c r="B67" s="17" t="s">
        <v>47</v>
      </c>
      <c r="C67" s="18" t="s">
        <v>12</v>
      </c>
      <c r="D67" s="19">
        <v>5</v>
      </c>
      <c r="E67" s="20">
        <v>5000</v>
      </c>
      <c r="F67" s="20">
        <f t="shared" si="1"/>
        <v>25000</v>
      </c>
      <c r="G67" s="20">
        <f t="shared" si="0"/>
        <v>88815</v>
      </c>
      <c r="H67" s="21">
        <v>113815</v>
      </c>
    </row>
    <row r="68" spans="1:8" x14ac:dyDescent="0.25">
      <c r="A68" s="16" t="s">
        <v>48</v>
      </c>
      <c r="B68" s="17" t="s">
        <v>49</v>
      </c>
      <c r="C68" s="18" t="s">
        <v>12</v>
      </c>
      <c r="D68" s="19">
        <v>6</v>
      </c>
      <c r="E68" s="20">
        <v>1000</v>
      </c>
      <c r="F68" s="20">
        <f t="shared" si="1"/>
        <v>6000</v>
      </c>
      <c r="G68" s="20">
        <f t="shared" si="0"/>
        <v>48000</v>
      </c>
      <c r="H68" s="21">
        <v>54000</v>
      </c>
    </row>
    <row r="69" spans="1:8" x14ac:dyDescent="0.25">
      <c r="A69" s="16" t="s">
        <v>50</v>
      </c>
      <c r="B69" s="17" t="s">
        <v>51</v>
      </c>
      <c r="C69" s="18" t="s">
        <v>12</v>
      </c>
      <c r="D69" s="19">
        <v>6</v>
      </c>
      <c r="E69" s="20">
        <v>200</v>
      </c>
      <c r="F69" s="20">
        <f t="shared" si="1"/>
        <v>1200</v>
      </c>
      <c r="G69" s="20">
        <f t="shared" si="0"/>
        <v>12000</v>
      </c>
      <c r="H69" s="21">
        <v>13200</v>
      </c>
    </row>
    <row r="70" spans="1:8" x14ac:dyDescent="0.25">
      <c r="A70" s="16" t="s">
        <v>52</v>
      </c>
      <c r="B70" s="17" t="s">
        <v>53</v>
      </c>
      <c r="C70" s="18" t="s">
        <v>12</v>
      </c>
      <c r="D70" s="19">
        <v>1</v>
      </c>
      <c r="E70" s="20">
        <v>500</v>
      </c>
      <c r="F70" s="20">
        <f t="shared" si="1"/>
        <v>500</v>
      </c>
      <c r="G70" s="20">
        <f t="shared" ref="G70:G133" si="2">H70-F70</f>
        <v>3000</v>
      </c>
      <c r="H70" s="21">
        <v>3500</v>
      </c>
    </row>
    <row r="71" spans="1:8" x14ac:dyDescent="0.25">
      <c r="A71" s="16" t="s">
        <v>63</v>
      </c>
      <c r="B71" s="17" t="s">
        <v>64</v>
      </c>
      <c r="C71" s="18"/>
      <c r="D71" s="19"/>
      <c r="E71" s="20"/>
      <c r="F71" s="20">
        <f t="shared" ref="F71:F134" si="3">E71*D71</f>
        <v>0</v>
      </c>
      <c r="G71" s="20">
        <f t="shared" si="2"/>
        <v>0</v>
      </c>
      <c r="H71" s="21"/>
    </row>
    <row r="72" spans="1:8" x14ac:dyDescent="0.25">
      <c r="A72" s="84" t="s">
        <v>65</v>
      </c>
      <c r="B72" s="85"/>
      <c r="C72" s="85"/>
      <c r="D72" s="85"/>
      <c r="E72" s="86"/>
      <c r="F72" s="20">
        <f t="shared" si="3"/>
        <v>0</v>
      </c>
      <c r="G72" s="20">
        <f t="shared" si="2"/>
        <v>0</v>
      </c>
      <c r="H72" s="6"/>
    </row>
    <row r="73" spans="1:8" x14ac:dyDescent="0.25">
      <c r="A73" s="16" t="s">
        <v>10</v>
      </c>
      <c r="B73" s="17" t="s">
        <v>66</v>
      </c>
      <c r="C73" s="18" t="s">
        <v>12</v>
      </c>
      <c r="D73" s="19">
        <v>2</v>
      </c>
      <c r="E73" s="20">
        <v>1000</v>
      </c>
      <c r="F73" s="20">
        <f t="shared" si="3"/>
        <v>2000</v>
      </c>
      <c r="G73" s="20">
        <f t="shared" si="2"/>
        <v>1000</v>
      </c>
      <c r="H73" s="21">
        <v>3000</v>
      </c>
    </row>
    <row r="74" spans="1:8" x14ac:dyDescent="0.25">
      <c r="A74" s="16" t="s">
        <v>13</v>
      </c>
      <c r="B74" s="17" t="s">
        <v>67</v>
      </c>
      <c r="C74" s="18" t="s">
        <v>12</v>
      </c>
      <c r="D74" s="19">
        <v>2</v>
      </c>
      <c r="E74" s="20">
        <v>2000</v>
      </c>
      <c r="F74" s="20">
        <f t="shared" si="3"/>
        <v>4000</v>
      </c>
      <c r="G74" s="20">
        <f t="shared" si="2"/>
        <v>32109</v>
      </c>
      <c r="H74" s="21">
        <v>36109</v>
      </c>
    </row>
    <row r="75" spans="1:8" x14ac:dyDescent="0.25">
      <c r="A75" s="16" t="s">
        <v>16</v>
      </c>
      <c r="B75" s="17" t="s">
        <v>36</v>
      </c>
      <c r="C75" s="18" t="s">
        <v>15</v>
      </c>
      <c r="D75" s="19">
        <v>3.7</v>
      </c>
      <c r="E75" s="20">
        <v>200</v>
      </c>
      <c r="F75" s="20">
        <f t="shared" si="3"/>
        <v>740</v>
      </c>
      <c r="G75" s="20">
        <f t="shared" si="2"/>
        <v>260</v>
      </c>
      <c r="H75" s="21">
        <v>1000</v>
      </c>
    </row>
    <row r="76" spans="1:8" x14ac:dyDescent="0.25">
      <c r="A76" s="16" t="s">
        <v>22</v>
      </c>
      <c r="B76" s="17" t="s">
        <v>38</v>
      </c>
      <c r="C76" s="18" t="s">
        <v>15</v>
      </c>
      <c r="D76" s="19">
        <v>3.7</v>
      </c>
      <c r="E76" s="20">
        <v>800</v>
      </c>
      <c r="F76" s="20">
        <f t="shared" si="3"/>
        <v>2960</v>
      </c>
      <c r="G76" s="20">
        <f t="shared" si="2"/>
        <v>3920</v>
      </c>
      <c r="H76" s="21">
        <f>8600*0.8</f>
        <v>6880</v>
      </c>
    </row>
    <row r="77" spans="1:8" x14ac:dyDescent="0.25">
      <c r="A77" s="16" t="s">
        <v>24</v>
      </c>
      <c r="B77" s="17" t="s">
        <v>21</v>
      </c>
      <c r="C77" s="18" t="s">
        <v>15</v>
      </c>
      <c r="D77" s="19">
        <v>3.7</v>
      </c>
      <c r="E77" s="20">
        <v>500</v>
      </c>
      <c r="F77" s="20">
        <f t="shared" si="3"/>
        <v>1850</v>
      </c>
      <c r="G77" s="20">
        <f t="shared" si="2"/>
        <v>4000</v>
      </c>
      <c r="H77" s="21">
        <v>5850</v>
      </c>
    </row>
    <row r="78" spans="1:8" x14ac:dyDescent="0.25">
      <c r="A78" s="16" t="s">
        <v>26</v>
      </c>
      <c r="B78" s="17" t="s">
        <v>39</v>
      </c>
      <c r="C78" s="18" t="s">
        <v>15</v>
      </c>
      <c r="D78" s="19">
        <v>17.100000000000001</v>
      </c>
      <c r="E78" s="20">
        <v>200</v>
      </c>
      <c r="F78" s="20">
        <f t="shared" si="3"/>
        <v>3420.0000000000005</v>
      </c>
      <c r="G78" s="20">
        <f t="shared" si="2"/>
        <v>1579.9999999999995</v>
      </c>
      <c r="H78" s="21">
        <v>5000</v>
      </c>
    </row>
    <row r="79" spans="1:8" x14ac:dyDescent="0.25">
      <c r="A79" s="16" t="s">
        <v>28</v>
      </c>
      <c r="B79" s="17" t="s">
        <v>40</v>
      </c>
      <c r="C79" s="18" t="s">
        <v>15</v>
      </c>
      <c r="D79" s="19">
        <v>26.3</v>
      </c>
      <c r="E79" s="20">
        <v>1000</v>
      </c>
      <c r="F79" s="20">
        <f t="shared" si="3"/>
        <v>26300</v>
      </c>
      <c r="G79" s="20">
        <f t="shared" si="2"/>
        <v>26740</v>
      </c>
      <c r="H79" s="21">
        <f>66300*0.8</f>
        <v>53040</v>
      </c>
    </row>
    <row r="80" spans="1:8" x14ac:dyDescent="0.25">
      <c r="A80" s="16" t="s">
        <v>30</v>
      </c>
      <c r="B80" s="17" t="s">
        <v>68</v>
      </c>
      <c r="C80" s="18" t="s">
        <v>12</v>
      </c>
      <c r="D80" s="19">
        <v>1</v>
      </c>
      <c r="E80" s="20">
        <v>1800</v>
      </c>
      <c r="F80" s="20">
        <f t="shared" si="3"/>
        <v>1800</v>
      </c>
      <c r="G80" s="20">
        <f t="shared" si="2"/>
        <v>11088</v>
      </c>
      <c r="H80" s="21">
        <v>12888</v>
      </c>
    </row>
    <row r="81" spans="1:8" x14ac:dyDescent="0.25">
      <c r="A81" s="16" t="s">
        <v>44</v>
      </c>
      <c r="B81" s="17" t="s">
        <v>69</v>
      </c>
      <c r="C81" s="18" t="s">
        <v>12</v>
      </c>
      <c r="D81" s="19">
        <v>1</v>
      </c>
      <c r="E81" s="20">
        <v>1000</v>
      </c>
      <c r="F81" s="20">
        <f t="shared" si="3"/>
        <v>1000</v>
      </c>
      <c r="G81" s="20">
        <f t="shared" si="2"/>
        <v>5000</v>
      </c>
      <c r="H81" s="21">
        <v>6000</v>
      </c>
    </row>
    <row r="82" spans="1:8" x14ac:dyDescent="0.25">
      <c r="A82" s="16" t="s">
        <v>46</v>
      </c>
      <c r="B82" s="17" t="s">
        <v>23</v>
      </c>
      <c r="C82" s="18" t="s">
        <v>12</v>
      </c>
      <c r="D82" s="19">
        <v>2</v>
      </c>
      <c r="E82" s="20">
        <v>500</v>
      </c>
      <c r="F82" s="20">
        <f t="shared" si="3"/>
        <v>1000</v>
      </c>
      <c r="G82" s="20">
        <f t="shared" si="2"/>
        <v>6846.7999999999993</v>
      </c>
      <c r="H82" s="21">
        <f>13078*60%</f>
        <v>7846.7999999999993</v>
      </c>
    </row>
    <row r="83" spans="1:8" x14ac:dyDescent="0.25">
      <c r="A83" s="84" t="s">
        <v>70</v>
      </c>
      <c r="B83" s="85"/>
      <c r="C83" s="85"/>
      <c r="D83" s="85"/>
      <c r="E83" s="86"/>
      <c r="F83" s="20">
        <f t="shared" si="3"/>
        <v>0</v>
      </c>
      <c r="G83" s="20">
        <f t="shared" si="2"/>
        <v>0</v>
      </c>
      <c r="H83" s="6"/>
    </row>
    <row r="84" spans="1:8" x14ac:dyDescent="0.25">
      <c r="A84" s="16" t="s">
        <v>10</v>
      </c>
      <c r="B84" s="17" t="s">
        <v>71</v>
      </c>
      <c r="C84" s="18" t="s">
        <v>12</v>
      </c>
      <c r="D84" s="19">
        <v>1</v>
      </c>
      <c r="E84" s="20">
        <v>1000</v>
      </c>
      <c r="F84" s="20">
        <f t="shared" si="3"/>
        <v>1000</v>
      </c>
      <c r="G84" s="20">
        <f t="shared" si="2"/>
        <v>1000</v>
      </c>
      <c r="H84" s="21">
        <v>2000</v>
      </c>
    </row>
    <row r="85" spans="1:8" x14ac:dyDescent="0.25">
      <c r="A85" s="16" t="s">
        <v>13</v>
      </c>
      <c r="B85" s="17" t="s">
        <v>72</v>
      </c>
      <c r="C85" s="18" t="s">
        <v>12</v>
      </c>
      <c r="D85" s="19">
        <v>1</v>
      </c>
      <c r="E85" s="20">
        <v>5000</v>
      </c>
      <c r="F85" s="20">
        <f t="shared" si="3"/>
        <v>5000</v>
      </c>
      <c r="G85" s="20">
        <f t="shared" si="2"/>
        <v>39146</v>
      </c>
      <c r="H85" s="21">
        <v>44146</v>
      </c>
    </row>
    <row r="86" spans="1:8" x14ac:dyDescent="0.25">
      <c r="A86" s="84" t="s">
        <v>73</v>
      </c>
      <c r="B86" s="85"/>
      <c r="C86" s="85"/>
      <c r="D86" s="85"/>
      <c r="E86" s="86"/>
      <c r="F86" s="20">
        <f t="shared" si="3"/>
        <v>0</v>
      </c>
      <c r="G86" s="20">
        <f t="shared" si="2"/>
        <v>0</v>
      </c>
      <c r="H86" s="6"/>
    </row>
    <row r="87" spans="1:8" x14ac:dyDescent="0.25">
      <c r="A87" s="16" t="s">
        <v>10</v>
      </c>
      <c r="B87" s="17" t="s">
        <v>36</v>
      </c>
      <c r="C87" s="18" t="s">
        <v>15</v>
      </c>
      <c r="D87" s="19">
        <v>23.3</v>
      </c>
      <c r="E87" s="20">
        <v>200</v>
      </c>
      <c r="F87" s="20">
        <f t="shared" si="3"/>
        <v>4660</v>
      </c>
      <c r="G87" s="20">
        <f t="shared" si="2"/>
        <v>1340</v>
      </c>
      <c r="H87" s="21">
        <v>6000</v>
      </c>
    </row>
    <row r="88" spans="1:8" x14ac:dyDescent="0.25">
      <c r="A88" s="16" t="s">
        <v>13</v>
      </c>
      <c r="B88" s="17" t="s">
        <v>38</v>
      </c>
      <c r="C88" s="18" t="s">
        <v>15</v>
      </c>
      <c r="D88" s="19">
        <v>23.3</v>
      </c>
      <c r="E88" s="20">
        <v>800</v>
      </c>
      <c r="F88" s="20">
        <f t="shared" si="3"/>
        <v>18640</v>
      </c>
      <c r="G88" s="20">
        <f t="shared" si="2"/>
        <v>24560</v>
      </c>
      <c r="H88" s="21">
        <f>54000*0.8</f>
        <v>43200</v>
      </c>
    </row>
    <row r="89" spans="1:8" x14ac:dyDescent="0.25">
      <c r="A89" s="16" t="s">
        <v>16</v>
      </c>
      <c r="B89" s="17" t="s">
        <v>14</v>
      </c>
      <c r="C89" s="18" t="s">
        <v>15</v>
      </c>
      <c r="D89" s="19">
        <v>21</v>
      </c>
      <c r="E89" s="20">
        <v>300</v>
      </c>
      <c r="F89" s="20">
        <f t="shared" si="3"/>
        <v>6300</v>
      </c>
      <c r="G89" s="20">
        <f t="shared" si="2"/>
        <v>8700</v>
      </c>
      <c r="H89" s="21">
        <v>15000</v>
      </c>
    </row>
    <row r="90" spans="1:8" x14ac:dyDescent="0.25">
      <c r="A90" s="16" t="s">
        <v>22</v>
      </c>
      <c r="B90" s="17" t="s">
        <v>17</v>
      </c>
      <c r="C90" s="18" t="s">
        <v>15</v>
      </c>
      <c r="D90" s="19">
        <v>23.3</v>
      </c>
      <c r="E90" s="20">
        <v>300</v>
      </c>
      <c r="F90" s="20">
        <f t="shared" si="3"/>
        <v>6990</v>
      </c>
      <c r="G90" s="20">
        <f t="shared" si="2"/>
        <v>9010</v>
      </c>
      <c r="H90" s="21">
        <v>16000</v>
      </c>
    </row>
    <row r="91" spans="1:8" x14ac:dyDescent="0.25">
      <c r="A91" s="16" t="s">
        <v>24</v>
      </c>
      <c r="B91" s="17" t="s">
        <v>68</v>
      </c>
      <c r="C91" s="18" t="s">
        <v>12</v>
      </c>
      <c r="D91" s="19">
        <v>1</v>
      </c>
      <c r="E91" s="20">
        <v>1800</v>
      </c>
      <c r="F91" s="20">
        <f t="shared" si="3"/>
        <v>1800</v>
      </c>
      <c r="G91" s="20">
        <f t="shared" si="2"/>
        <v>10200</v>
      </c>
      <c r="H91" s="21">
        <v>12000</v>
      </c>
    </row>
    <row r="92" spans="1:8" x14ac:dyDescent="0.25">
      <c r="A92" s="16" t="s">
        <v>26</v>
      </c>
      <c r="B92" s="17" t="s">
        <v>69</v>
      </c>
      <c r="C92" s="18" t="s">
        <v>12</v>
      </c>
      <c r="D92" s="19">
        <v>1</v>
      </c>
      <c r="E92" s="20">
        <v>1000</v>
      </c>
      <c r="F92" s="20">
        <f t="shared" si="3"/>
        <v>1000</v>
      </c>
      <c r="G92" s="20">
        <f t="shared" si="2"/>
        <v>5000</v>
      </c>
      <c r="H92" s="21">
        <v>6000</v>
      </c>
    </row>
    <row r="93" spans="1:8" x14ac:dyDescent="0.25">
      <c r="A93" s="16" t="s">
        <v>28</v>
      </c>
      <c r="B93" s="17" t="s">
        <v>57</v>
      </c>
      <c r="C93" s="18" t="s">
        <v>12</v>
      </c>
      <c r="D93" s="19">
        <v>1</v>
      </c>
      <c r="E93" s="20">
        <v>2000</v>
      </c>
      <c r="F93" s="20">
        <f t="shared" si="3"/>
        <v>2000</v>
      </c>
      <c r="G93" s="20">
        <f t="shared" si="2"/>
        <v>0</v>
      </c>
      <c r="H93" s="21">
        <v>2000</v>
      </c>
    </row>
    <row r="94" spans="1:8" x14ac:dyDescent="0.25">
      <c r="A94" s="16" t="s">
        <v>30</v>
      </c>
      <c r="B94" s="17" t="s">
        <v>58</v>
      </c>
      <c r="C94" s="18" t="s">
        <v>12</v>
      </c>
      <c r="D94" s="19">
        <v>1</v>
      </c>
      <c r="E94" s="20">
        <v>8000</v>
      </c>
      <c r="F94" s="20">
        <f t="shared" si="3"/>
        <v>8000</v>
      </c>
      <c r="G94" s="20">
        <f t="shared" si="2"/>
        <v>12000</v>
      </c>
      <c r="H94" s="21">
        <v>20000</v>
      </c>
    </row>
    <row r="95" spans="1:8" ht="14.4" x14ac:dyDescent="0.25">
      <c r="A95" s="78" t="s">
        <v>74</v>
      </c>
      <c r="B95" s="79"/>
      <c r="C95" s="79"/>
      <c r="D95" s="79"/>
      <c r="E95" s="79"/>
      <c r="F95" s="20">
        <f t="shared" si="3"/>
        <v>0</v>
      </c>
      <c r="G95" s="20">
        <f t="shared" si="2"/>
        <v>0</v>
      </c>
      <c r="H95" s="6"/>
    </row>
    <row r="96" spans="1:8" x14ac:dyDescent="0.25">
      <c r="A96" s="87" t="s">
        <v>75</v>
      </c>
      <c r="B96" s="88"/>
      <c r="C96" s="88"/>
      <c r="D96" s="88"/>
      <c r="E96" s="89"/>
      <c r="F96" s="20">
        <f t="shared" si="3"/>
        <v>0</v>
      </c>
      <c r="G96" s="20">
        <f t="shared" si="2"/>
        <v>0</v>
      </c>
      <c r="H96" s="6"/>
    </row>
    <row r="97" spans="1:8" x14ac:dyDescent="0.25">
      <c r="A97" s="16" t="s">
        <v>10</v>
      </c>
      <c r="B97" s="17" t="s">
        <v>76</v>
      </c>
      <c r="C97" s="18" t="s">
        <v>12</v>
      </c>
      <c r="D97" s="19">
        <v>1</v>
      </c>
      <c r="E97" s="20">
        <v>1500</v>
      </c>
      <c r="F97" s="20">
        <f t="shared" si="3"/>
        <v>1500</v>
      </c>
      <c r="G97" s="20">
        <f t="shared" si="2"/>
        <v>500</v>
      </c>
      <c r="H97" s="21">
        <v>2000</v>
      </c>
    </row>
    <row r="98" spans="1:8" x14ac:dyDescent="0.25">
      <c r="A98" s="16" t="s">
        <v>13</v>
      </c>
      <c r="B98" s="17" t="s">
        <v>77</v>
      </c>
      <c r="C98" s="18" t="s">
        <v>12</v>
      </c>
      <c r="D98" s="19">
        <v>1</v>
      </c>
      <c r="E98" s="20">
        <v>3000</v>
      </c>
      <c r="F98" s="20">
        <f t="shared" si="3"/>
        <v>3000</v>
      </c>
      <c r="G98" s="20">
        <f t="shared" si="2"/>
        <v>27091</v>
      </c>
      <c r="H98" s="21">
        <v>30091</v>
      </c>
    </row>
    <row r="99" spans="1:8" x14ac:dyDescent="0.25">
      <c r="A99" s="16" t="s">
        <v>16</v>
      </c>
      <c r="B99" s="17" t="s">
        <v>78</v>
      </c>
      <c r="C99" s="18" t="s">
        <v>12</v>
      </c>
      <c r="D99" s="19">
        <v>1</v>
      </c>
      <c r="E99" s="20">
        <v>1000</v>
      </c>
      <c r="F99" s="20">
        <f t="shared" si="3"/>
        <v>1000</v>
      </c>
      <c r="G99" s="20">
        <f t="shared" si="2"/>
        <v>1136</v>
      </c>
      <c r="H99" s="21">
        <v>2136</v>
      </c>
    </row>
    <row r="100" spans="1:8" x14ac:dyDescent="0.25">
      <c r="A100" s="16" t="s">
        <v>22</v>
      </c>
      <c r="B100" s="17" t="s">
        <v>79</v>
      </c>
      <c r="C100" s="18" t="s">
        <v>12</v>
      </c>
      <c r="D100" s="19">
        <v>2</v>
      </c>
      <c r="E100" s="20">
        <v>500</v>
      </c>
      <c r="F100" s="20">
        <f t="shared" si="3"/>
        <v>1000</v>
      </c>
      <c r="G100" s="20">
        <f t="shared" si="2"/>
        <v>5500</v>
      </c>
      <c r="H100" s="21">
        <v>6500</v>
      </c>
    </row>
    <row r="101" spans="1:8" x14ac:dyDescent="0.25">
      <c r="A101" s="87" t="s">
        <v>80</v>
      </c>
      <c r="B101" s="88"/>
      <c r="C101" s="88"/>
      <c r="D101" s="88"/>
      <c r="E101" s="89"/>
      <c r="F101" s="20">
        <f t="shared" si="3"/>
        <v>0</v>
      </c>
      <c r="G101" s="20">
        <f t="shared" si="2"/>
        <v>0</v>
      </c>
      <c r="H101" s="6"/>
    </row>
    <row r="102" spans="1:8" x14ac:dyDescent="0.25">
      <c r="A102" s="16" t="s">
        <v>10</v>
      </c>
      <c r="B102" s="17" t="s">
        <v>81</v>
      </c>
      <c r="C102" s="18" t="s">
        <v>12</v>
      </c>
      <c r="D102" s="19">
        <v>1</v>
      </c>
      <c r="E102" s="20">
        <v>1000</v>
      </c>
      <c r="F102" s="20">
        <f t="shared" si="3"/>
        <v>1000</v>
      </c>
      <c r="G102" s="20">
        <f t="shared" si="2"/>
        <v>1000</v>
      </c>
      <c r="H102" s="21">
        <v>2000</v>
      </c>
    </row>
    <row r="103" spans="1:8" x14ac:dyDescent="0.25">
      <c r="A103" s="16" t="s">
        <v>13</v>
      </c>
      <c r="B103" s="17" t="s">
        <v>82</v>
      </c>
      <c r="C103" s="18" t="s">
        <v>12</v>
      </c>
      <c r="D103" s="19">
        <v>1</v>
      </c>
      <c r="E103" s="20">
        <v>2000</v>
      </c>
      <c r="F103" s="20">
        <f t="shared" si="3"/>
        <v>2000</v>
      </c>
      <c r="G103" s="20">
        <f t="shared" si="2"/>
        <v>22073</v>
      </c>
      <c r="H103" s="21">
        <v>24073</v>
      </c>
    </row>
    <row r="104" spans="1:8" x14ac:dyDescent="0.25">
      <c r="A104" s="16" t="s">
        <v>16</v>
      </c>
      <c r="B104" s="17" t="s">
        <v>23</v>
      </c>
      <c r="C104" s="18" t="s">
        <v>12</v>
      </c>
      <c r="D104" s="19">
        <v>4</v>
      </c>
      <c r="E104" s="20">
        <v>500</v>
      </c>
      <c r="F104" s="20">
        <f t="shared" si="3"/>
        <v>2000</v>
      </c>
      <c r="G104" s="20">
        <f t="shared" si="2"/>
        <v>13694.199999999999</v>
      </c>
      <c r="H104" s="21">
        <f>26157*60%</f>
        <v>15694.199999999999</v>
      </c>
    </row>
    <row r="105" spans="1:8" x14ac:dyDescent="0.25">
      <c r="A105" s="16" t="s">
        <v>22</v>
      </c>
      <c r="B105" s="17" t="s">
        <v>41</v>
      </c>
      <c r="C105" s="18" t="s">
        <v>15</v>
      </c>
      <c r="D105" s="19">
        <v>41</v>
      </c>
      <c r="E105" s="20">
        <v>200</v>
      </c>
      <c r="F105" s="20">
        <f t="shared" si="3"/>
        <v>8200</v>
      </c>
      <c r="G105" s="20">
        <f t="shared" si="2"/>
        <v>2800</v>
      </c>
      <c r="H105" s="21">
        <v>11000</v>
      </c>
    </row>
    <row r="106" spans="1:8" x14ac:dyDescent="0.25">
      <c r="A106" s="16" t="s">
        <v>24</v>
      </c>
      <c r="B106" s="17" t="s">
        <v>21</v>
      </c>
      <c r="C106" s="18" t="s">
        <v>15</v>
      </c>
      <c r="D106" s="19">
        <v>41</v>
      </c>
      <c r="E106" s="20">
        <v>500</v>
      </c>
      <c r="F106" s="20">
        <f t="shared" si="3"/>
        <v>20500</v>
      </c>
      <c r="G106" s="20">
        <f t="shared" si="2"/>
        <v>61500</v>
      </c>
      <c r="H106" s="21">
        <v>82000</v>
      </c>
    </row>
    <row r="107" spans="1:8" x14ac:dyDescent="0.25">
      <c r="A107" s="16" t="s">
        <v>26</v>
      </c>
      <c r="B107" s="17" t="s">
        <v>83</v>
      </c>
      <c r="C107" s="18" t="s">
        <v>12</v>
      </c>
      <c r="D107" s="19">
        <v>1</v>
      </c>
      <c r="E107" s="20">
        <v>6000</v>
      </c>
      <c r="F107" s="20">
        <f t="shared" si="3"/>
        <v>6000</v>
      </c>
      <c r="G107" s="20">
        <f t="shared" si="2"/>
        <v>9000</v>
      </c>
      <c r="H107" s="21">
        <v>15000</v>
      </c>
    </row>
    <row r="108" spans="1:8" x14ac:dyDescent="0.25">
      <c r="A108" s="16" t="s">
        <v>28</v>
      </c>
      <c r="B108" s="17" t="s">
        <v>14</v>
      </c>
      <c r="C108" s="18" t="s">
        <v>15</v>
      </c>
      <c r="D108" s="19">
        <v>111.7</v>
      </c>
      <c r="E108" s="20">
        <v>300</v>
      </c>
      <c r="F108" s="20">
        <f t="shared" si="3"/>
        <v>33510</v>
      </c>
      <c r="G108" s="20">
        <f t="shared" si="2"/>
        <v>39990</v>
      </c>
      <c r="H108" s="21">
        <v>73500</v>
      </c>
    </row>
    <row r="109" spans="1:8" x14ac:dyDescent="0.25">
      <c r="A109" s="16" t="s">
        <v>30</v>
      </c>
      <c r="B109" s="17" t="s">
        <v>36</v>
      </c>
      <c r="C109" s="18" t="s">
        <v>15</v>
      </c>
      <c r="D109" s="19">
        <v>41</v>
      </c>
      <c r="E109" s="20">
        <v>200</v>
      </c>
      <c r="F109" s="20">
        <f t="shared" si="3"/>
        <v>8200</v>
      </c>
      <c r="G109" s="20">
        <f t="shared" si="2"/>
        <v>2800</v>
      </c>
      <c r="H109" s="21">
        <v>11000</v>
      </c>
    </row>
    <row r="110" spans="1:8" x14ac:dyDescent="0.25">
      <c r="A110" s="16" t="s">
        <v>44</v>
      </c>
      <c r="B110" s="17" t="s">
        <v>38</v>
      </c>
      <c r="C110" s="18" t="s">
        <v>15</v>
      </c>
      <c r="D110" s="19">
        <v>41</v>
      </c>
      <c r="E110" s="20">
        <v>800</v>
      </c>
      <c r="F110" s="20">
        <f t="shared" si="3"/>
        <v>32800</v>
      </c>
      <c r="G110" s="20">
        <f t="shared" si="2"/>
        <v>42640</v>
      </c>
      <c r="H110" s="21">
        <f>94300*0.8</f>
        <v>75440</v>
      </c>
    </row>
    <row r="111" spans="1:8" x14ac:dyDescent="0.25">
      <c r="A111" s="16" t="s">
        <v>46</v>
      </c>
      <c r="B111" s="17" t="s">
        <v>57</v>
      </c>
      <c r="C111" s="18" t="s">
        <v>12</v>
      </c>
      <c r="D111" s="19">
        <v>1</v>
      </c>
      <c r="E111" s="20">
        <v>2000</v>
      </c>
      <c r="F111" s="20">
        <f t="shared" si="3"/>
        <v>2000</v>
      </c>
      <c r="G111" s="20">
        <f t="shared" si="2"/>
        <v>0</v>
      </c>
      <c r="H111" s="21">
        <v>2000</v>
      </c>
    </row>
    <row r="112" spans="1:8" x14ac:dyDescent="0.25">
      <c r="A112" s="16" t="s">
        <v>48</v>
      </c>
      <c r="B112" s="17" t="s">
        <v>58</v>
      </c>
      <c r="C112" s="18" t="s">
        <v>12</v>
      </c>
      <c r="D112" s="19">
        <v>1</v>
      </c>
      <c r="E112" s="20">
        <v>8000</v>
      </c>
      <c r="F112" s="20">
        <f t="shared" si="3"/>
        <v>8000</v>
      </c>
      <c r="G112" s="20">
        <f t="shared" si="2"/>
        <v>12000</v>
      </c>
      <c r="H112" s="21">
        <v>20000</v>
      </c>
    </row>
    <row r="113" spans="1:8" x14ac:dyDescent="0.25">
      <c r="A113" s="87" t="s">
        <v>84</v>
      </c>
      <c r="B113" s="88"/>
      <c r="C113" s="88"/>
      <c r="D113" s="88"/>
      <c r="E113" s="89"/>
      <c r="F113" s="20">
        <f t="shared" si="3"/>
        <v>0</v>
      </c>
      <c r="G113" s="20">
        <f t="shared" si="2"/>
        <v>0</v>
      </c>
      <c r="H113" s="6"/>
    </row>
    <row r="114" spans="1:8" x14ac:dyDescent="0.25">
      <c r="A114" s="16" t="s">
        <v>10</v>
      </c>
      <c r="B114" s="17" t="s">
        <v>66</v>
      </c>
      <c r="C114" s="18" t="s">
        <v>12</v>
      </c>
      <c r="D114" s="19">
        <v>1</v>
      </c>
      <c r="E114" s="20">
        <v>1000</v>
      </c>
      <c r="F114" s="20">
        <f t="shared" si="3"/>
        <v>1000</v>
      </c>
      <c r="G114" s="20">
        <f t="shared" si="2"/>
        <v>1000</v>
      </c>
      <c r="H114" s="21">
        <v>2000</v>
      </c>
    </row>
    <row r="115" spans="1:8" x14ac:dyDescent="0.25">
      <c r="A115" s="16" t="s">
        <v>13</v>
      </c>
      <c r="B115" s="17" t="s">
        <v>67</v>
      </c>
      <c r="C115" s="18" t="s">
        <v>12</v>
      </c>
      <c r="D115" s="19">
        <v>1</v>
      </c>
      <c r="E115" s="20">
        <v>2000</v>
      </c>
      <c r="F115" s="20">
        <f t="shared" si="3"/>
        <v>2000</v>
      </c>
      <c r="G115" s="20">
        <f t="shared" si="2"/>
        <v>34109</v>
      </c>
      <c r="H115" s="21">
        <v>36109</v>
      </c>
    </row>
    <row r="116" spans="1:8" x14ac:dyDescent="0.25">
      <c r="A116" s="16" t="s">
        <v>16</v>
      </c>
      <c r="B116" s="17" t="s">
        <v>41</v>
      </c>
      <c r="C116" s="18" t="s">
        <v>15</v>
      </c>
      <c r="D116" s="19">
        <v>8</v>
      </c>
      <c r="E116" s="20">
        <v>200</v>
      </c>
      <c r="F116" s="20">
        <f t="shared" si="3"/>
        <v>1600</v>
      </c>
      <c r="G116" s="20">
        <f t="shared" si="2"/>
        <v>1400</v>
      </c>
      <c r="H116" s="21">
        <v>3000</v>
      </c>
    </row>
    <row r="117" spans="1:8" x14ac:dyDescent="0.25">
      <c r="A117" s="16" t="s">
        <v>22</v>
      </c>
      <c r="B117" s="17" t="s">
        <v>21</v>
      </c>
      <c r="C117" s="18" t="s">
        <v>15</v>
      </c>
      <c r="D117" s="19">
        <v>8</v>
      </c>
      <c r="E117" s="20">
        <v>500</v>
      </c>
      <c r="F117" s="20">
        <f t="shared" si="3"/>
        <v>4000</v>
      </c>
      <c r="G117" s="20">
        <f t="shared" si="2"/>
        <v>12000</v>
      </c>
      <c r="H117" s="21">
        <v>16000</v>
      </c>
    </row>
    <row r="118" spans="1:8" x14ac:dyDescent="0.25">
      <c r="A118" s="16" t="s">
        <v>24</v>
      </c>
      <c r="B118" s="17" t="s">
        <v>36</v>
      </c>
      <c r="C118" s="18" t="s">
        <v>15</v>
      </c>
      <c r="D118" s="19">
        <v>8</v>
      </c>
      <c r="E118" s="20">
        <v>200</v>
      </c>
      <c r="F118" s="20">
        <f t="shared" si="3"/>
        <v>1600</v>
      </c>
      <c r="G118" s="20">
        <f t="shared" si="2"/>
        <v>1400</v>
      </c>
      <c r="H118" s="21">
        <v>3000</v>
      </c>
    </row>
    <row r="119" spans="1:8" x14ac:dyDescent="0.25">
      <c r="A119" s="16" t="s">
        <v>26</v>
      </c>
      <c r="B119" s="17" t="s">
        <v>38</v>
      </c>
      <c r="C119" s="18" t="s">
        <v>15</v>
      </c>
      <c r="D119" s="19">
        <v>8</v>
      </c>
      <c r="E119" s="20">
        <v>800</v>
      </c>
      <c r="F119" s="20">
        <f t="shared" si="3"/>
        <v>6400</v>
      </c>
      <c r="G119" s="20">
        <f t="shared" si="2"/>
        <v>8320</v>
      </c>
      <c r="H119" s="21">
        <f>18400*0.8</f>
        <v>14720</v>
      </c>
    </row>
    <row r="120" spans="1:8" x14ac:dyDescent="0.25">
      <c r="A120" s="16" t="s">
        <v>28</v>
      </c>
      <c r="B120" s="17" t="s">
        <v>39</v>
      </c>
      <c r="C120" s="18" t="s">
        <v>15</v>
      </c>
      <c r="D120" s="19">
        <v>30.9</v>
      </c>
      <c r="E120" s="20">
        <v>200</v>
      </c>
      <c r="F120" s="20">
        <f t="shared" si="3"/>
        <v>6180</v>
      </c>
      <c r="G120" s="20">
        <f t="shared" si="2"/>
        <v>2820</v>
      </c>
      <c r="H120" s="21">
        <v>9000</v>
      </c>
    </row>
    <row r="121" spans="1:8" x14ac:dyDescent="0.25">
      <c r="A121" s="16" t="s">
        <v>30</v>
      </c>
      <c r="B121" s="17" t="s">
        <v>40</v>
      </c>
      <c r="C121" s="18" t="s">
        <v>15</v>
      </c>
      <c r="D121" s="19">
        <v>30.9</v>
      </c>
      <c r="E121" s="20">
        <v>1000</v>
      </c>
      <c r="F121" s="20">
        <f t="shared" si="3"/>
        <v>30900</v>
      </c>
      <c r="G121" s="20">
        <f t="shared" si="2"/>
        <v>31500</v>
      </c>
      <c r="H121" s="21">
        <f>78000*0.8</f>
        <v>62400</v>
      </c>
    </row>
    <row r="122" spans="1:8" x14ac:dyDescent="0.25">
      <c r="A122" s="16" t="s">
        <v>44</v>
      </c>
      <c r="B122" s="17" t="s">
        <v>37</v>
      </c>
      <c r="C122" s="18" t="s">
        <v>15</v>
      </c>
      <c r="D122" s="19">
        <v>29.3</v>
      </c>
      <c r="E122" s="20">
        <v>150</v>
      </c>
      <c r="F122" s="20">
        <f t="shared" si="3"/>
        <v>4395</v>
      </c>
      <c r="G122" s="20">
        <f t="shared" si="2"/>
        <v>12005</v>
      </c>
      <c r="H122" s="21">
        <v>16400</v>
      </c>
    </row>
    <row r="123" spans="1:8" x14ac:dyDescent="0.25">
      <c r="A123" s="16" t="s">
        <v>46</v>
      </c>
      <c r="B123" s="17" t="s">
        <v>45</v>
      </c>
      <c r="C123" s="18" t="s">
        <v>12</v>
      </c>
      <c r="D123" s="19">
        <v>2</v>
      </c>
      <c r="E123" s="20">
        <v>720</v>
      </c>
      <c r="F123" s="20">
        <f t="shared" si="3"/>
        <v>1440</v>
      </c>
      <c r="G123" s="20">
        <f t="shared" si="2"/>
        <v>560</v>
      </c>
      <c r="H123" s="21">
        <v>2000</v>
      </c>
    </row>
    <row r="124" spans="1:8" x14ac:dyDescent="0.25">
      <c r="A124" s="16" t="s">
        <v>48</v>
      </c>
      <c r="B124" s="17" t="s">
        <v>47</v>
      </c>
      <c r="C124" s="18" t="s">
        <v>12</v>
      </c>
      <c r="D124" s="19">
        <v>2</v>
      </c>
      <c r="E124" s="20">
        <v>5000</v>
      </c>
      <c r="F124" s="20">
        <f t="shared" si="3"/>
        <v>10000</v>
      </c>
      <c r="G124" s="20">
        <f t="shared" si="2"/>
        <v>35523</v>
      </c>
      <c r="H124" s="21">
        <v>45523</v>
      </c>
    </row>
    <row r="125" spans="1:8" ht="26.4" x14ac:dyDescent="0.25">
      <c r="A125" s="16" t="s">
        <v>50</v>
      </c>
      <c r="B125" s="17" t="s">
        <v>42</v>
      </c>
      <c r="C125" s="18" t="s">
        <v>43</v>
      </c>
      <c r="D125" s="19">
        <v>5</v>
      </c>
      <c r="E125" s="20">
        <v>500</v>
      </c>
      <c r="F125" s="20">
        <f t="shared" si="3"/>
        <v>2500</v>
      </c>
      <c r="G125" s="20">
        <f t="shared" si="2"/>
        <v>7500</v>
      </c>
      <c r="H125" s="21">
        <v>10000</v>
      </c>
    </row>
    <row r="126" spans="1:8" x14ac:dyDescent="0.25">
      <c r="A126" s="16" t="s">
        <v>52</v>
      </c>
      <c r="B126" s="17" t="s">
        <v>49</v>
      </c>
      <c r="C126" s="18" t="s">
        <v>12</v>
      </c>
      <c r="D126" s="19">
        <v>3</v>
      </c>
      <c r="E126" s="20">
        <v>1000</v>
      </c>
      <c r="F126" s="20">
        <f t="shared" si="3"/>
        <v>3000</v>
      </c>
      <c r="G126" s="20">
        <f t="shared" si="2"/>
        <v>24000</v>
      </c>
      <c r="H126" s="21">
        <v>27000</v>
      </c>
    </row>
    <row r="127" spans="1:8" x14ac:dyDescent="0.25">
      <c r="A127" s="16" t="s">
        <v>63</v>
      </c>
      <c r="B127" s="17" t="s">
        <v>51</v>
      </c>
      <c r="C127" s="18" t="s">
        <v>12</v>
      </c>
      <c r="D127" s="19">
        <v>3</v>
      </c>
      <c r="E127" s="20">
        <v>200</v>
      </c>
      <c r="F127" s="20">
        <f t="shared" si="3"/>
        <v>600</v>
      </c>
      <c r="G127" s="20">
        <f t="shared" si="2"/>
        <v>6000</v>
      </c>
      <c r="H127" s="21">
        <v>6600</v>
      </c>
    </row>
    <row r="128" spans="1:8" x14ac:dyDescent="0.25">
      <c r="A128" s="16" t="s">
        <v>85</v>
      </c>
      <c r="B128" s="17" t="s">
        <v>53</v>
      </c>
      <c r="C128" s="18" t="s">
        <v>12</v>
      </c>
      <c r="D128" s="19">
        <v>1</v>
      </c>
      <c r="E128" s="20">
        <v>500</v>
      </c>
      <c r="F128" s="20">
        <f t="shared" si="3"/>
        <v>500</v>
      </c>
      <c r="G128" s="20">
        <f t="shared" si="2"/>
        <v>3000</v>
      </c>
      <c r="H128" s="21">
        <v>3500</v>
      </c>
    </row>
    <row r="129" spans="1:8" x14ac:dyDescent="0.25">
      <c r="A129" s="16" t="s">
        <v>86</v>
      </c>
      <c r="B129" s="17" t="s">
        <v>57</v>
      </c>
      <c r="C129" s="18" t="s">
        <v>12</v>
      </c>
      <c r="D129" s="19">
        <v>1</v>
      </c>
      <c r="E129" s="20">
        <v>2000</v>
      </c>
      <c r="F129" s="20">
        <f t="shared" si="3"/>
        <v>2000</v>
      </c>
      <c r="G129" s="20">
        <f t="shared" si="2"/>
        <v>0</v>
      </c>
      <c r="H129" s="21">
        <v>2000</v>
      </c>
    </row>
    <row r="130" spans="1:8" x14ac:dyDescent="0.25">
      <c r="A130" s="16" t="s">
        <v>87</v>
      </c>
      <c r="B130" s="17" t="s">
        <v>58</v>
      </c>
      <c r="C130" s="18" t="s">
        <v>12</v>
      </c>
      <c r="D130" s="19">
        <v>1</v>
      </c>
      <c r="E130" s="20">
        <v>8000</v>
      </c>
      <c r="F130" s="20">
        <f t="shared" si="3"/>
        <v>8000</v>
      </c>
      <c r="G130" s="20">
        <f t="shared" si="2"/>
        <v>12000</v>
      </c>
      <c r="H130" s="21">
        <v>20000</v>
      </c>
    </row>
    <row r="131" spans="1:8" x14ac:dyDescent="0.25">
      <c r="A131" s="16" t="s">
        <v>88</v>
      </c>
      <c r="B131" s="17" t="s">
        <v>89</v>
      </c>
      <c r="C131" s="18" t="s">
        <v>12</v>
      </c>
      <c r="D131" s="19">
        <v>1</v>
      </c>
      <c r="E131" s="20">
        <v>6000</v>
      </c>
      <c r="F131" s="20">
        <f t="shared" si="3"/>
        <v>6000</v>
      </c>
      <c r="G131" s="20">
        <f t="shared" si="2"/>
        <v>6600</v>
      </c>
      <c r="H131" s="21">
        <v>12600</v>
      </c>
    </row>
    <row r="132" spans="1:8" x14ac:dyDescent="0.25">
      <c r="A132" s="87" t="s">
        <v>90</v>
      </c>
      <c r="B132" s="88"/>
      <c r="C132" s="88"/>
      <c r="D132" s="88"/>
      <c r="E132" s="89"/>
      <c r="F132" s="20">
        <f t="shared" si="3"/>
        <v>0</v>
      </c>
      <c r="G132" s="20">
        <f t="shared" si="2"/>
        <v>0</v>
      </c>
      <c r="H132" s="6"/>
    </row>
    <row r="133" spans="1:8" x14ac:dyDescent="0.25">
      <c r="A133" s="16" t="s">
        <v>10</v>
      </c>
      <c r="B133" s="17" t="s">
        <v>91</v>
      </c>
      <c r="C133" s="18" t="s">
        <v>12</v>
      </c>
      <c r="D133" s="19">
        <v>1</v>
      </c>
      <c r="E133" s="20">
        <v>10000</v>
      </c>
      <c r="F133" s="20">
        <f t="shared" si="3"/>
        <v>10000</v>
      </c>
      <c r="G133" s="20">
        <f t="shared" si="2"/>
        <v>6200</v>
      </c>
      <c r="H133" s="21">
        <v>16200</v>
      </c>
    </row>
    <row r="134" spans="1:8" x14ac:dyDescent="0.25">
      <c r="A134" s="16" t="s">
        <v>13</v>
      </c>
      <c r="B134" s="17" t="s">
        <v>92</v>
      </c>
      <c r="C134" s="18" t="s">
        <v>12</v>
      </c>
      <c r="D134" s="19">
        <v>1</v>
      </c>
      <c r="E134" s="20">
        <v>4000</v>
      </c>
      <c r="F134" s="20">
        <f t="shared" si="3"/>
        <v>4000</v>
      </c>
      <c r="G134" s="20">
        <f t="shared" ref="G134:G197" si="4">H134-F134</f>
        <v>5000</v>
      </c>
      <c r="H134" s="21">
        <v>9000</v>
      </c>
    </row>
    <row r="135" spans="1:8" x14ac:dyDescent="0.25">
      <c r="A135" s="16" t="s">
        <v>16</v>
      </c>
      <c r="B135" s="17" t="s">
        <v>81</v>
      </c>
      <c r="C135" s="18" t="s">
        <v>12</v>
      </c>
      <c r="D135" s="19">
        <v>1</v>
      </c>
      <c r="E135" s="20">
        <v>1000</v>
      </c>
      <c r="F135" s="20">
        <f t="shared" ref="F135:F198" si="5">E135*D135</f>
        <v>1000</v>
      </c>
      <c r="G135" s="20">
        <f t="shared" si="4"/>
        <v>2000</v>
      </c>
      <c r="H135" s="21">
        <v>3000</v>
      </c>
    </row>
    <row r="136" spans="1:8" x14ac:dyDescent="0.25">
      <c r="A136" s="16" t="s">
        <v>22</v>
      </c>
      <c r="B136" s="17" t="s">
        <v>82</v>
      </c>
      <c r="C136" s="18" t="s">
        <v>12</v>
      </c>
      <c r="D136" s="19">
        <v>1</v>
      </c>
      <c r="E136" s="20">
        <v>2000</v>
      </c>
      <c r="F136" s="20">
        <f t="shared" si="5"/>
        <v>2000</v>
      </c>
      <c r="G136" s="20">
        <f t="shared" si="4"/>
        <v>17200</v>
      </c>
      <c r="H136" s="21">
        <v>19200</v>
      </c>
    </row>
    <row r="137" spans="1:8" x14ac:dyDescent="0.25">
      <c r="A137" s="16" t="s">
        <v>24</v>
      </c>
      <c r="B137" s="17" t="s">
        <v>57</v>
      </c>
      <c r="C137" s="18" t="s">
        <v>12</v>
      </c>
      <c r="D137" s="19">
        <v>1</v>
      </c>
      <c r="E137" s="20">
        <v>2000</v>
      </c>
      <c r="F137" s="20">
        <f t="shared" si="5"/>
        <v>2000</v>
      </c>
      <c r="G137" s="20">
        <f t="shared" si="4"/>
        <v>0</v>
      </c>
      <c r="H137" s="21">
        <v>2000</v>
      </c>
    </row>
    <row r="138" spans="1:8" x14ac:dyDescent="0.25">
      <c r="A138" s="16" t="s">
        <v>26</v>
      </c>
      <c r="B138" s="17" t="s">
        <v>58</v>
      </c>
      <c r="C138" s="18" t="s">
        <v>12</v>
      </c>
      <c r="D138" s="19">
        <v>1</v>
      </c>
      <c r="E138" s="20">
        <v>8000</v>
      </c>
      <c r="F138" s="20">
        <f t="shared" si="5"/>
        <v>8000</v>
      </c>
      <c r="G138" s="20">
        <f t="shared" si="4"/>
        <v>12000</v>
      </c>
      <c r="H138" s="21">
        <v>20000</v>
      </c>
    </row>
    <row r="139" spans="1:8" x14ac:dyDescent="0.25">
      <c r="A139" s="16" t="s">
        <v>28</v>
      </c>
      <c r="B139" s="17" t="s">
        <v>23</v>
      </c>
      <c r="C139" s="18" t="s">
        <v>12</v>
      </c>
      <c r="D139" s="19">
        <v>3</v>
      </c>
      <c r="E139" s="20">
        <v>500</v>
      </c>
      <c r="F139" s="20">
        <f t="shared" si="5"/>
        <v>1500</v>
      </c>
      <c r="G139" s="20">
        <f t="shared" si="4"/>
        <v>10270.199999999999</v>
      </c>
      <c r="H139" s="21">
        <f>19617*60%</f>
        <v>11770.199999999999</v>
      </c>
    </row>
    <row r="140" spans="1:8" x14ac:dyDescent="0.25">
      <c r="A140" s="16" t="s">
        <v>30</v>
      </c>
      <c r="B140" s="17" t="s">
        <v>21</v>
      </c>
      <c r="C140" s="18" t="s">
        <v>15</v>
      </c>
      <c r="D140" s="19">
        <v>28.5</v>
      </c>
      <c r="E140" s="20">
        <v>500</v>
      </c>
      <c r="F140" s="20">
        <f t="shared" si="5"/>
        <v>14250</v>
      </c>
      <c r="G140" s="20">
        <f t="shared" si="4"/>
        <v>43050</v>
      </c>
      <c r="H140" s="21">
        <v>57300</v>
      </c>
    </row>
    <row r="141" spans="1:8" x14ac:dyDescent="0.25">
      <c r="A141" s="16" t="s">
        <v>44</v>
      </c>
      <c r="B141" s="17" t="s">
        <v>14</v>
      </c>
      <c r="C141" s="18" t="s">
        <v>15</v>
      </c>
      <c r="D141" s="19">
        <v>56.9</v>
      </c>
      <c r="E141" s="20">
        <v>300</v>
      </c>
      <c r="F141" s="20">
        <f t="shared" si="5"/>
        <v>17070</v>
      </c>
      <c r="G141" s="20">
        <f t="shared" si="4"/>
        <v>17930</v>
      </c>
      <c r="H141" s="21">
        <v>35000</v>
      </c>
    </row>
    <row r="142" spans="1:8" x14ac:dyDescent="0.25">
      <c r="A142" s="16" t="s">
        <v>46</v>
      </c>
      <c r="B142" s="17" t="s">
        <v>36</v>
      </c>
      <c r="C142" s="18" t="s">
        <v>15</v>
      </c>
      <c r="D142" s="19">
        <v>28.5</v>
      </c>
      <c r="E142" s="20">
        <v>200</v>
      </c>
      <c r="F142" s="20">
        <f t="shared" si="5"/>
        <v>5700</v>
      </c>
      <c r="G142" s="20">
        <f t="shared" si="4"/>
        <v>2300</v>
      </c>
      <c r="H142" s="21">
        <v>8000</v>
      </c>
    </row>
    <row r="143" spans="1:8" x14ac:dyDescent="0.25">
      <c r="A143" s="16" t="s">
        <v>48</v>
      </c>
      <c r="B143" s="17" t="s">
        <v>38</v>
      </c>
      <c r="C143" s="18" t="s">
        <v>15</v>
      </c>
      <c r="D143" s="19">
        <v>28.5</v>
      </c>
      <c r="E143" s="20">
        <v>800</v>
      </c>
      <c r="F143" s="20">
        <f t="shared" si="5"/>
        <v>22800</v>
      </c>
      <c r="G143" s="20">
        <f t="shared" si="4"/>
        <v>29840</v>
      </c>
      <c r="H143" s="21">
        <f>65800*0.8</f>
        <v>52640</v>
      </c>
    </row>
    <row r="144" spans="1:8" x14ac:dyDescent="0.25">
      <c r="A144" s="87" t="s">
        <v>93</v>
      </c>
      <c r="B144" s="88"/>
      <c r="C144" s="88"/>
      <c r="D144" s="88"/>
      <c r="E144" s="89"/>
      <c r="F144" s="20">
        <f t="shared" si="5"/>
        <v>0</v>
      </c>
      <c r="G144" s="20">
        <f t="shared" si="4"/>
        <v>0</v>
      </c>
      <c r="H144" s="6"/>
    </row>
    <row r="145" spans="1:8" x14ac:dyDescent="0.25">
      <c r="A145" s="16" t="s">
        <v>10</v>
      </c>
      <c r="B145" s="17" t="s">
        <v>21</v>
      </c>
      <c r="C145" s="18" t="s">
        <v>15</v>
      </c>
      <c r="D145" s="19">
        <v>9.3000000000000007</v>
      </c>
      <c r="E145" s="20">
        <v>500</v>
      </c>
      <c r="F145" s="20">
        <f t="shared" si="5"/>
        <v>4650</v>
      </c>
      <c r="G145" s="20">
        <f t="shared" si="4"/>
        <v>14050</v>
      </c>
      <c r="H145" s="21">
        <v>18700</v>
      </c>
    </row>
    <row r="146" spans="1:8" x14ac:dyDescent="0.25">
      <c r="A146" s="16" t="s">
        <v>13</v>
      </c>
      <c r="B146" s="17" t="s">
        <v>94</v>
      </c>
      <c r="C146" s="18" t="s">
        <v>12</v>
      </c>
      <c r="D146" s="19">
        <v>1</v>
      </c>
      <c r="E146" s="20">
        <v>6000</v>
      </c>
      <c r="F146" s="20">
        <f t="shared" si="5"/>
        <v>6000</v>
      </c>
      <c r="G146" s="20">
        <f t="shared" si="4"/>
        <v>7860</v>
      </c>
      <c r="H146" s="21">
        <v>13860</v>
      </c>
    </row>
    <row r="147" spans="1:8" x14ac:dyDescent="0.25">
      <c r="A147" s="16" t="s">
        <v>16</v>
      </c>
      <c r="B147" s="17" t="s">
        <v>36</v>
      </c>
      <c r="C147" s="18" t="s">
        <v>15</v>
      </c>
      <c r="D147" s="19">
        <v>9.3000000000000007</v>
      </c>
      <c r="E147" s="20">
        <v>200</v>
      </c>
      <c r="F147" s="20">
        <f t="shared" si="5"/>
        <v>1860.0000000000002</v>
      </c>
      <c r="G147" s="20">
        <f t="shared" si="4"/>
        <v>2140</v>
      </c>
      <c r="H147" s="21">
        <v>4000</v>
      </c>
    </row>
    <row r="148" spans="1:8" x14ac:dyDescent="0.25">
      <c r="A148" s="16" t="s">
        <v>22</v>
      </c>
      <c r="B148" s="17" t="s">
        <v>38</v>
      </c>
      <c r="C148" s="18" t="s">
        <v>15</v>
      </c>
      <c r="D148" s="19">
        <v>9.3000000000000007</v>
      </c>
      <c r="E148" s="20">
        <v>800</v>
      </c>
      <c r="F148" s="20">
        <f t="shared" si="5"/>
        <v>7440.0000000000009</v>
      </c>
      <c r="G148" s="20">
        <f t="shared" si="4"/>
        <v>9760</v>
      </c>
      <c r="H148" s="21">
        <f>21500*0.8</f>
        <v>17200</v>
      </c>
    </row>
    <row r="149" spans="1:8" x14ac:dyDescent="0.25">
      <c r="A149" s="16" t="s">
        <v>24</v>
      </c>
      <c r="B149" s="17" t="s">
        <v>39</v>
      </c>
      <c r="C149" s="18" t="s">
        <v>15</v>
      </c>
      <c r="D149" s="19">
        <v>26.7</v>
      </c>
      <c r="E149" s="20">
        <v>200</v>
      </c>
      <c r="F149" s="20">
        <f t="shared" si="5"/>
        <v>5340</v>
      </c>
      <c r="G149" s="20">
        <f t="shared" si="4"/>
        <v>2660</v>
      </c>
      <c r="H149" s="21">
        <v>8000</v>
      </c>
    </row>
    <row r="150" spans="1:8" x14ac:dyDescent="0.25">
      <c r="A150" s="16" t="s">
        <v>26</v>
      </c>
      <c r="B150" s="17" t="s">
        <v>40</v>
      </c>
      <c r="C150" s="18" t="s">
        <v>15</v>
      </c>
      <c r="D150" s="19">
        <v>35.299999999999997</v>
      </c>
      <c r="E150" s="20">
        <v>1000</v>
      </c>
      <c r="F150" s="20">
        <f t="shared" si="5"/>
        <v>35300</v>
      </c>
      <c r="G150" s="20">
        <f t="shared" si="4"/>
        <v>35340</v>
      </c>
      <c r="H150" s="21">
        <f>88300*0.8</f>
        <v>70640</v>
      </c>
    </row>
    <row r="151" spans="1:8" x14ac:dyDescent="0.25">
      <c r="A151" s="16" t="s">
        <v>28</v>
      </c>
      <c r="B151" s="17" t="s">
        <v>37</v>
      </c>
      <c r="C151" s="18" t="s">
        <v>15</v>
      </c>
      <c r="D151" s="19">
        <v>32.4</v>
      </c>
      <c r="E151" s="20">
        <v>150</v>
      </c>
      <c r="F151" s="20">
        <f t="shared" si="5"/>
        <v>4860</v>
      </c>
      <c r="G151" s="20">
        <f t="shared" si="4"/>
        <v>13140</v>
      </c>
      <c r="H151" s="21">
        <v>18000</v>
      </c>
    </row>
    <row r="152" spans="1:8" x14ac:dyDescent="0.25">
      <c r="A152" s="16" t="s">
        <v>30</v>
      </c>
      <c r="B152" s="17" t="s">
        <v>45</v>
      </c>
      <c r="C152" s="18" t="s">
        <v>12</v>
      </c>
      <c r="D152" s="19">
        <v>2</v>
      </c>
      <c r="E152" s="20">
        <v>720</v>
      </c>
      <c r="F152" s="20">
        <f t="shared" si="5"/>
        <v>1440</v>
      </c>
      <c r="G152" s="20">
        <f t="shared" si="4"/>
        <v>560</v>
      </c>
      <c r="H152" s="21">
        <v>2000</v>
      </c>
    </row>
    <row r="153" spans="1:8" x14ac:dyDescent="0.25">
      <c r="A153" s="16" t="s">
        <v>44</v>
      </c>
      <c r="B153" s="17" t="s">
        <v>47</v>
      </c>
      <c r="C153" s="18" t="s">
        <v>12</v>
      </c>
      <c r="D153" s="19">
        <v>2</v>
      </c>
      <c r="E153" s="20">
        <v>5000</v>
      </c>
      <c r="F153" s="20">
        <f t="shared" si="5"/>
        <v>10000</v>
      </c>
      <c r="G153" s="20">
        <f t="shared" si="4"/>
        <v>35526</v>
      </c>
      <c r="H153" s="21">
        <v>45526</v>
      </c>
    </row>
    <row r="154" spans="1:8" ht="26.4" x14ac:dyDescent="0.25">
      <c r="A154" s="16" t="s">
        <v>46</v>
      </c>
      <c r="B154" s="17" t="s">
        <v>42</v>
      </c>
      <c r="C154" s="18" t="s">
        <v>43</v>
      </c>
      <c r="D154" s="19">
        <v>5</v>
      </c>
      <c r="E154" s="20">
        <v>500</v>
      </c>
      <c r="F154" s="20">
        <f t="shared" si="5"/>
        <v>2500</v>
      </c>
      <c r="G154" s="20">
        <f t="shared" si="4"/>
        <v>-1500</v>
      </c>
      <c r="H154" s="21">
        <v>1000</v>
      </c>
    </row>
    <row r="155" spans="1:8" x14ac:dyDescent="0.25">
      <c r="A155" s="16" t="s">
        <v>48</v>
      </c>
      <c r="B155" s="17" t="s">
        <v>49</v>
      </c>
      <c r="C155" s="18" t="s">
        <v>12</v>
      </c>
      <c r="D155" s="19">
        <v>3</v>
      </c>
      <c r="E155" s="20">
        <v>1000</v>
      </c>
      <c r="F155" s="20">
        <f t="shared" si="5"/>
        <v>3000</v>
      </c>
      <c r="G155" s="20">
        <f t="shared" si="4"/>
        <v>24000</v>
      </c>
      <c r="H155" s="21">
        <v>27000</v>
      </c>
    </row>
    <row r="156" spans="1:8" x14ac:dyDescent="0.25">
      <c r="A156" s="16" t="s">
        <v>50</v>
      </c>
      <c r="B156" s="17" t="s">
        <v>51</v>
      </c>
      <c r="C156" s="18" t="s">
        <v>12</v>
      </c>
      <c r="D156" s="19">
        <v>3</v>
      </c>
      <c r="E156" s="20">
        <v>200</v>
      </c>
      <c r="F156" s="20">
        <f t="shared" si="5"/>
        <v>600</v>
      </c>
      <c r="G156" s="20">
        <f t="shared" si="4"/>
        <v>6000</v>
      </c>
      <c r="H156" s="21">
        <v>6600</v>
      </c>
    </row>
    <row r="157" spans="1:8" x14ac:dyDescent="0.25">
      <c r="A157" s="16" t="s">
        <v>52</v>
      </c>
      <c r="B157" s="17" t="s">
        <v>53</v>
      </c>
      <c r="C157" s="18" t="s">
        <v>12</v>
      </c>
      <c r="D157" s="19">
        <v>1</v>
      </c>
      <c r="E157" s="20">
        <v>500</v>
      </c>
      <c r="F157" s="20">
        <f t="shared" si="5"/>
        <v>500</v>
      </c>
      <c r="G157" s="20">
        <f t="shared" si="4"/>
        <v>3000</v>
      </c>
      <c r="H157" s="21">
        <v>3500</v>
      </c>
    </row>
    <row r="158" spans="1:8" x14ac:dyDescent="0.25">
      <c r="A158" s="16" t="s">
        <v>63</v>
      </c>
      <c r="B158" s="17" t="s">
        <v>57</v>
      </c>
      <c r="C158" s="18" t="s">
        <v>12</v>
      </c>
      <c r="D158" s="19">
        <v>1</v>
      </c>
      <c r="E158" s="20">
        <v>2000</v>
      </c>
      <c r="F158" s="20">
        <f t="shared" si="5"/>
        <v>2000</v>
      </c>
      <c r="G158" s="20">
        <f t="shared" si="4"/>
        <v>0</v>
      </c>
      <c r="H158" s="21">
        <v>2000</v>
      </c>
    </row>
    <row r="159" spans="1:8" x14ac:dyDescent="0.25">
      <c r="A159" s="16" t="s">
        <v>85</v>
      </c>
      <c r="B159" s="17" t="s">
        <v>58</v>
      </c>
      <c r="C159" s="18" t="s">
        <v>12</v>
      </c>
      <c r="D159" s="19">
        <v>1</v>
      </c>
      <c r="E159" s="20">
        <v>8000</v>
      </c>
      <c r="F159" s="20">
        <f t="shared" si="5"/>
        <v>8000</v>
      </c>
      <c r="G159" s="20">
        <f t="shared" si="4"/>
        <v>12000</v>
      </c>
      <c r="H159" s="21">
        <v>20000</v>
      </c>
    </row>
    <row r="160" spans="1:8" x14ac:dyDescent="0.25">
      <c r="A160" s="16" t="s">
        <v>86</v>
      </c>
      <c r="B160" s="17" t="s">
        <v>94</v>
      </c>
      <c r="C160" s="18" t="s">
        <v>12</v>
      </c>
      <c r="D160" s="19">
        <v>1</v>
      </c>
      <c r="E160" s="20">
        <v>7000</v>
      </c>
      <c r="F160" s="20">
        <f t="shared" si="5"/>
        <v>7000</v>
      </c>
      <c r="G160" s="20">
        <f t="shared" si="4"/>
        <v>6860</v>
      </c>
      <c r="H160" s="21">
        <v>13860</v>
      </c>
    </row>
    <row r="161" spans="1:8" x14ac:dyDescent="0.25">
      <c r="A161" s="16" t="s">
        <v>87</v>
      </c>
      <c r="B161" s="17" t="s">
        <v>66</v>
      </c>
      <c r="C161" s="18" t="s">
        <v>12</v>
      </c>
      <c r="D161" s="19">
        <v>1</v>
      </c>
      <c r="E161" s="20">
        <v>1000</v>
      </c>
      <c r="F161" s="20">
        <f t="shared" si="5"/>
        <v>1000</v>
      </c>
      <c r="G161" s="20">
        <f t="shared" si="4"/>
        <v>2000</v>
      </c>
      <c r="H161" s="21">
        <v>3000</v>
      </c>
    </row>
    <row r="162" spans="1:8" x14ac:dyDescent="0.25">
      <c r="A162" s="16" t="s">
        <v>88</v>
      </c>
      <c r="B162" s="17" t="s">
        <v>67</v>
      </c>
      <c r="C162" s="18" t="s">
        <v>12</v>
      </c>
      <c r="D162" s="19">
        <v>1</v>
      </c>
      <c r="E162" s="20">
        <v>2000</v>
      </c>
      <c r="F162" s="20">
        <f t="shared" si="5"/>
        <v>2000</v>
      </c>
      <c r="G162" s="20">
        <f t="shared" si="4"/>
        <v>16054</v>
      </c>
      <c r="H162" s="21">
        <v>18054</v>
      </c>
    </row>
    <row r="163" spans="1:8" x14ac:dyDescent="0.25">
      <c r="A163" s="87" t="s">
        <v>95</v>
      </c>
      <c r="B163" s="88"/>
      <c r="C163" s="88"/>
      <c r="D163" s="88"/>
      <c r="E163" s="89"/>
      <c r="F163" s="20">
        <f t="shared" si="5"/>
        <v>0</v>
      </c>
      <c r="G163" s="20">
        <f t="shared" si="4"/>
        <v>0</v>
      </c>
      <c r="H163" s="6"/>
    </row>
    <row r="164" spans="1:8" x14ac:dyDescent="0.25">
      <c r="A164" s="16" t="s">
        <v>10</v>
      </c>
      <c r="B164" s="17" t="s">
        <v>96</v>
      </c>
      <c r="C164" s="18" t="s">
        <v>12</v>
      </c>
      <c r="D164" s="19">
        <v>1</v>
      </c>
      <c r="E164" s="20">
        <v>1000</v>
      </c>
      <c r="F164" s="20">
        <f t="shared" si="5"/>
        <v>1000</v>
      </c>
      <c r="G164" s="20">
        <f t="shared" si="4"/>
        <v>1250</v>
      </c>
      <c r="H164" s="21">
        <v>2250</v>
      </c>
    </row>
    <row r="165" spans="1:8" x14ac:dyDescent="0.25">
      <c r="A165" s="16" t="s">
        <v>13</v>
      </c>
      <c r="B165" s="17" t="s">
        <v>23</v>
      </c>
      <c r="C165" s="18" t="s">
        <v>12</v>
      </c>
      <c r="D165" s="19">
        <v>2</v>
      </c>
      <c r="E165" s="20">
        <v>500</v>
      </c>
      <c r="F165" s="20">
        <f t="shared" si="5"/>
        <v>1000</v>
      </c>
      <c r="G165" s="20">
        <f t="shared" si="4"/>
        <v>6846.7999999999993</v>
      </c>
      <c r="H165" s="21">
        <f>13078*60%</f>
        <v>7846.7999999999993</v>
      </c>
    </row>
    <row r="166" spans="1:8" x14ac:dyDescent="0.25">
      <c r="A166" s="16" t="s">
        <v>16</v>
      </c>
      <c r="B166" s="17" t="s">
        <v>36</v>
      </c>
      <c r="C166" s="18" t="s">
        <v>15</v>
      </c>
      <c r="D166" s="19">
        <v>5.2</v>
      </c>
      <c r="E166" s="20">
        <v>200</v>
      </c>
      <c r="F166" s="20">
        <f t="shared" si="5"/>
        <v>1040</v>
      </c>
      <c r="G166" s="20">
        <f t="shared" si="4"/>
        <v>960</v>
      </c>
      <c r="H166" s="21">
        <v>2000</v>
      </c>
    </row>
    <row r="167" spans="1:8" x14ac:dyDescent="0.25">
      <c r="A167" s="16" t="s">
        <v>22</v>
      </c>
      <c r="B167" s="17" t="s">
        <v>38</v>
      </c>
      <c r="C167" s="18" t="s">
        <v>15</v>
      </c>
      <c r="D167" s="19">
        <v>5.2</v>
      </c>
      <c r="E167" s="20">
        <v>800</v>
      </c>
      <c r="F167" s="20">
        <f t="shared" si="5"/>
        <v>4160</v>
      </c>
      <c r="G167" s="20">
        <f t="shared" si="4"/>
        <v>6240</v>
      </c>
      <c r="H167" s="21">
        <f>13000*0.8</f>
        <v>10400</v>
      </c>
    </row>
    <row r="168" spans="1:8" x14ac:dyDescent="0.25">
      <c r="A168" s="16" t="s">
        <v>24</v>
      </c>
      <c r="B168" s="29" t="s">
        <v>97</v>
      </c>
      <c r="C168" s="18"/>
      <c r="D168" s="19"/>
      <c r="E168" s="20"/>
      <c r="F168" s="20">
        <f t="shared" si="5"/>
        <v>0</v>
      </c>
      <c r="G168" s="20">
        <f t="shared" si="4"/>
        <v>0</v>
      </c>
      <c r="H168" s="21"/>
    </row>
    <row r="169" spans="1:8" x14ac:dyDescent="0.25">
      <c r="A169" s="16" t="s">
        <v>26</v>
      </c>
      <c r="B169" s="17" t="s">
        <v>21</v>
      </c>
      <c r="C169" s="18" t="s">
        <v>15</v>
      </c>
      <c r="D169" s="19">
        <v>5.2</v>
      </c>
      <c r="E169" s="20">
        <v>500</v>
      </c>
      <c r="F169" s="20">
        <f t="shared" si="5"/>
        <v>2600</v>
      </c>
      <c r="G169" s="20">
        <f t="shared" si="4"/>
        <v>7800</v>
      </c>
      <c r="H169" s="21">
        <v>10400</v>
      </c>
    </row>
    <row r="170" spans="1:8" x14ac:dyDescent="0.25">
      <c r="A170" s="16" t="s">
        <v>28</v>
      </c>
      <c r="B170" s="17" t="s">
        <v>66</v>
      </c>
      <c r="C170" s="18" t="s">
        <v>12</v>
      </c>
      <c r="D170" s="19">
        <v>1</v>
      </c>
      <c r="E170" s="20">
        <v>1000</v>
      </c>
      <c r="F170" s="20">
        <f t="shared" si="5"/>
        <v>1000</v>
      </c>
      <c r="G170" s="20">
        <f t="shared" si="4"/>
        <v>1000</v>
      </c>
      <c r="H170" s="21">
        <v>2000</v>
      </c>
    </row>
    <row r="171" spans="1:8" x14ac:dyDescent="0.25">
      <c r="A171" s="16" t="s">
        <v>30</v>
      </c>
      <c r="B171" s="17" t="s">
        <v>67</v>
      </c>
      <c r="C171" s="18" t="s">
        <v>12</v>
      </c>
      <c r="D171" s="19">
        <v>1</v>
      </c>
      <c r="E171" s="20">
        <v>2000</v>
      </c>
      <c r="F171" s="20">
        <f t="shared" si="5"/>
        <v>2000</v>
      </c>
      <c r="G171" s="20">
        <f t="shared" si="4"/>
        <v>16054</v>
      </c>
      <c r="H171" s="21">
        <v>18054</v>
      </c>
    </row>
    <row r="172" spans="1:8" x14ac:dyDescent="0.25">
      <c r="A172" s="16" t="s">
        <v>44</v>
      </c>
      <c r="B172" s="17" t="s">
        <v>81</v>
      </c>
      <c r="C172" s="18" t="s">
        <v>12</v>
      </c>
      <c r="D172" s="19">
        <v>1</v>
      </c>
      <c r="E172" s="20">
        <v>1000</v>
      </c>
      <c r="F172" s="20">
        <f t="shared" si="5"/>
        <v>1000</v>
      </c>
      <c r="G172" s="20">
        <f t="shared" si="4"/>
        <v>2000</v>
      </c>
      <c r="H172" s="21">
        <v>3000</v>
      </c>
    </row>
    <row r="173" spans="1:8" x14ac:dyDescent="0.25">
      <c r="A173" s="16" t="s">
        <v>46</v>
      </c>
      <c r="B173" s="17" t="s">
        <v>82</v>
      </c>
      <c r="C173" s="18" t="s">
        <v>12</v>
      </c>
      <c r="D173" s="19">
        <v>1</v>
      </c>
      <c r="E173" s="20">
        <v>2000</v>
      </c>
      <c r="F173" s="20">
        <f t="shared" si="5"/>
        <v>2000</v>
      </c>
      <c r="G173" s="20">
        <f t="shared" si="4"/>
        <v>22073</v>
      </c>
      <c r="H173" s="21">
        <v>24073</v>
      </c>
    </row>
    <row r="174" spans="1:8" x14ac:dyDescent="0.25">
      <c r="A174" s="16" t="s">
        <v>48</v>
      </c>
      <c r="B174" s="17" t="s">
        <v>39</v>
      </c>
      <c r="C174" s="18" t="s">
        <v>15</v>
      </c>
      <c r="D174" s="19">
        <v>20.5</v>
      </c>
      <c r="E174" s="20">
        <v>200</v>
      </c>
      <c r="F174" s="20">
        <f t="shared" si="5"/>
        <v>4100</v>
      </c>
      <c r="G174" s="20">
        <f t="shared" si="4"/>
        <v>900</v>
      </c>
      <c r="H174" s="21">
        <v>5000</v>
      </c>
    </row>
    <row r="175" spans="1:8" x14ac:dyDescent="0.25">
      <c r="A175" s="16" t="s">
        <v>50</v>
      </c>
      <c r="B175" s="17" t="s">
        <v>40</v>
      </c>
      <c r="C175" s="18" t="s">
        <v>15</v>
      </c>
      <c r="D175" s="19">
        <v>32.1</v>
      </c>
      <c r="E175" s="20">
        <v>1000</v>
      </c>
      <c r="F175" s="20">
        <f t="shared" si="5"/>
        <v>32100</v>
      </c>
      <c r="G175" s="20">
        <f t="shared" si="4"/>
        <v>32100</v>
      </c>
      <c r="H175" s="21">
        <f>80250*0.8</f>
        <v>64200</v>
      </c>
    </row>
    <row r="176" spans="1:8" x14ac:dyDescent="0.25">
      <c r="A176" s="16" t="s">
        <v>52</v>
      </c>
      <c r="B176" s="17" t="s">
        <v>98</v>
      </c>
      <c r="C176" s="18" t="s">
        <v>12</v>
      </c>
      <c r="D176" s="19">
        <v>1</v>
      </c>
      <c r="E176" s="20">
        <v>2500</v>
      </c>
      <c r="F176" s="20">
        <f t="shared" si="5"/>
        <v>2500</v>
      </c>
      <c r="G176" s="20">
        <f t="shared" si="4"/>
        <v>7500</v>
      </c>
      <c r="H176" s="21">
        <v>10000</v>
      </c>
    </row>
    <row r="177" spans="1:8" x14ac:dyDescent="0.25">
      <c r="A177" s="84" t="s">
        <v>99</v>
      </c>
      <c r="B177" s="85"/>
      <c r="C177" s="85"/>
      <c r="D177" s="85"/>
      <c r="E177" s="86"/>
      <c r="F177" s="20">
        <f t="shared" si="5"/>
        <v>0</v>
      </c>
      <c r="G177" s="20">
        <f t="shared" si="4"/>
        <v>0</v>
      </c>
      <c r="H177" s="6"/>
    </row>
    <row r="178" spans="1:8" x14ac:dyDescent="0.25">
      <c r="A178" s="16" t="s">
        <v>10</v>
      </c>
      <c r="B178" s="17" t="s">
        <v>100</v>
      </c>
      <c r="C178" s="18" t="s">
        <v>12</v>
      </c>
      <c r="D178" s="19">
        <v>1</v>
      </c>
      <c r="E178" s="20">
        <v>3000</v>
      </c>
      <c r="F178" s="20">
        <f t="shared" si="5"/>
        <v>3000</v>
      </c>
      <c r="G178" s="20">
        <f t="shared" si="4"/>
        <v>37623</v>
      </c>
      <c r="H178" s="21">
        <v>40623</v>
      </c>
    </row>
    <row r="179" spans="1:8" x14ac:dyDescent="0.25">
      <c r="A179" s="16" t="s">
        <v>13</v>
      </c>
      <c r="B179" s="17" t="s">
        <v>21</v>
      </c>
      <c r="C179" s="18" t="s">
        <v>15</v>
      </c>
      <c r="D179" s="19">
        <v>16</v>
      </c>
      <c r="E179" s="20">
        <v>500</v>
      </c>
      <c r="F179" s="20">
        <f t="shared" si="5"/>
        <v>8000</v>
      </c>
      <c r="G179" s="20">
        <f t="shared" si="4"/>
        <v>24000</v>
      </c>
      <c r="H179" s="21">
        <v>32000</v>
      </c>
    </row>
    <row r="180" spans="1:8" x14ac:dyDescent="0.25">
      <c r="A180" s="16" t="s">
        <v>16</v>
      </c>
      <c r="B180" s="17" t="s">
        <v>23</v>
      </c>
      <c r="C180" s="18" t="s">
        <v>12</v>
      </c>
      <c r="D180" s="19">
        <v>2</v>
      </c>
      <c r="E180" s="20">
        <v>500</v>
      </c>
      <c r="F180" s="20">
        <f t="shared" si="5"/>
        <v>1000</v>
      </c>
      <c r="G180" s="20">
        <f t="shared" si="4"/>
        <v>6846.7999999999993</v>
      </c>
      <c r="H180" s="21">
        <f>13078*0.6</f>
        <v>7846.7999999999993</v>
      </c>
    </row>
    <row r="181" spans="1:8" x14ac:dyDescent="0.25">
      <c r="A181" s="16" t="s">
        <v>22</v>
      </c>
      <c r="B181" s="17" t="s">
        <v>40</v>
      </c>
      <c r="C181" s="18" t="s">
        <v>15</v>
      </c>
      <c r="D181" s="19">
        <v>39.6</v>
      </c>
      <c r="E181" s="20">
        <v>1000</v>
      </c>
      <c r="F181" s="20">
        <f t="shared" si="5"/>
        <v>39600</v>
      </c>
      <c r="G181" s="20">
        <f t="shared" si="4"/>
        <v>39600</v>
      </c>
      <c r="H181" s="21">
        <f>99000*0.8</f>
        <v>79200</v>
      </c>
    </row>
    <row r="182" spans="1:8" x14ac:dyDescent="0.25">
      <c r="A182" s="87" t="s">
        <v>101</v>
      </c>
      <c r="B182" s="88"/>
      <c r="C182" s="88"/>
      <c r="D182" s="88"/>
      <c r="E182" s="89"/>
      <c r="F182" s="20">
        <f t="shared" si="5"/>
        <v>0</v>
      </c>
      <c r="G182" s="20">
        <f t="shared" si="4"/>
        <v>0</v>
      </c>
      <c r="H182" s="6"/>
    </row>
    <row r="183" spans="1:8" x14ac:dyDescent="0.25">
      <c r="A183" s="16" t="s">
        <v>10</v>
      </c>
      <c r="B183" s="17" t="s">
        <v>102</v>
      </c>
      <c r="C183" s="18" t="s">
        <v>12</v>
      </c>
      <c r="D183" s="19">
        <v>1</v>
      </c>
      <c r="E183" s="20">
        <v>2600</v>
      </c>
      <c r="F183" s="20">
        <f t="shared" si="5"/>
        <v>2600</v>
      </c>
      <c r="G183" s="20">
        <f t="shared" si="4"/>
        <v>2800</v>
      </c>
      <c r="H183" s="21">
        <v>5400</v>
      </c>
    </row>
    <row r="184" spans="1:8" x14ac:dyDescent="0.25">
      <c r="A184" s="16" t="s">
        <v>13</v>
      </c>
      <c r="B184" s="17" t="s">
        <v>23</v>
      </c>
      <c r="C184" s="18" t="s">
        <v>12</v>
      </c>
      <c r="D184" s="19">
        <v>2</v>
      </c>
      <c r="E184" s="20">
        <v>500</v>
      </c>
      <c r="F184" s="20">
        <f t="shared" si="5"/>
        <v>1000</v>
      </c>
      <c r="G184" s="20">
        <f t="shared" si="4"/>
        <v>6846.7999999999993</v>
      </c>
      <c r="H184" s="21">
        <f>13078*0.6</f>
        <v>7846.7999999999993</v>
      </c>
    </row>
    <row r="185" spans="1:8" x14ac:dyDescent="0.25">
      <c r="A185" s="16" t="s">
        <v>16</v>
      </c>
      <c r="B185" s="17" t="s">
        <v>36</v>
      </c>
      <c r="C185" s="18" t="s">
        <v>15</v>
      </c>
      <c r="D185" s="19">
        <v>5.6</v>
      </c>
      <c r="E185" s="20">
        <v>200</v>
      </c>
      <c r="F185" s="20">
        <f t="shared" si="5"/>
        <v>1120</v>
      </c>
      <c r="G185" s="20">
        <f t="shared" si="4"/>
        <v>1880</v>
      </c>
      <c r="H185" s="21">
        <v>3000</v>
      </c>
    </row>
    <row r="186" spans="1:8" x14ac:dyDescent="0.25">
      <c r="A186" s="16" t="s">
        <v>22</v>
      </c>
      <c r="B186" s="17" t="s">
        <v>38</v>
      </c>
      <c r="C186" s="18" t="s">
        <v>15</v>
      </c>
      <c r="D186" s="19">
        <v>5.6</v>
      </c>
      <c r="E186" s="20">
        <v>800</v>
      </c>
      <c r="F186" s="20">
        <f t="shared" si="5"/>
        <v>4480</v>
      </c>
      <c r="G186" s="20">
        <f t="shared" si="4"/>
        <v>5920</v>
      </c>
      <c r="H186" s="21">
        <f>13000*0.8</f>
        <v>10400</v>
      </c>
    </row>
    <row r="187" spans="1:8" x14ac:dyDescent="0.25">
      <c r="A187" s="16" t="s">
        <v>24</v>
      </c>
      <c r="B187" s="17" t="s">
        <v>21</v>
      </c>
      <c r="C187" s="18" t="s">
        <v>15</v>
      </c>
      <c r="D187" s="19">
        <v>5.6</v>
      </c>
      <c r="E187" s="20">
        <v>500</v>
      </c>
      <c r="F187" s="20">
        <f t="shared" si="5"/>
        <v>2800</v>
      </c>
      <c r="G187" s="20">
        <f t="shared" si="4"/>
        <v>8400</v>
      </c>
      <c r="H187" s="21">
        <v>11200</v>
      </c>
    </row>
    <row r="188" spans="1:8" x14ac:dyDescent="0.25">
      <c r="A188" s="16" t="s">
        <v>26</v>
      </c>
      <c r="B188" s="17" t="s">
        <v>66</v>
      </c>
      <c r="C188" s="18" t="s">
        <v>12</v>
      </c>
      <c r="D188" s="19">
        <v>1</v>
      </c>
      <c r="E188" s="20">
        <v>1000</v>
      </c>
      <c r="F188" s="20">
        <f t="shared" si="5"/>
        <v>1000</v>
      </c>
      <c r="G188" s="20">
        <f t="shared" si="4"/>
        <v>1000</v>
      </c>
      <c r="H188" s="21">
        <v>2000</v>
      </c>
    </row>
    <row r="189" spans="1:8" x14ac:dyDescent="0.25">
      <c r="A189" s="16" t="s">
        <v>28</v>
      </c>
      <c r="B189" s="17" t="s">
        <v>67</v>
      </c>
      <c r="C189" s="18" t="s">
        <v>12</v>
      </c>
      <c r="D189" s="19">
        <v>1</v>
      </c>
      <c r="E189" s="20">
        <v>2000</v>
      </c>
      <c r="F189" s="20">
        <f t="shared" si="5"/>
        <v>2000</v>
      </c>
      <c r="G189" s="20">
        <f t="shared" si="4"/>
        <v>16054</v>
      </c>
      <c r="H189" s="21">
        <v>18054</v>
      </c>
    </row>
    <row r="190" spans="1:8" x14ac:dyDescent="0.25">
      <c r="A190" s="16" t="s">
        <v>30</v>
      </c>
      <c r="B190" s="17" t="s">
        <v>81</v>
      </c>
      <c r="C190" s="18" t="s">
        <v>12</v>
      </c>
      <c r="D190" s="19">
        <v>1</v>
      </c>
      <c r="E190" s="20">
        <v>1000</v>
      </c>
      <c r="F190" s="20">
        <f t="shared" si="5"/>
        <v>1000</v>
      </c>
      <c r="G190" s="20">
        <f t="shared" si="4"/>
        <v>1000</v>
      </c>
      <c r="H190" s="21">
        <v>2000</v>
      </c>
    </row>
    <row r="191" spans="1:8" x14ac:dyDescent="0.25">
      <c r="A191" s="16" t="s">
        <v>44</v>
      </c>
      <c r="B191" s="17" t="s">
        <v>82</v>
      </c>
      <c r="C191" s="18" t="s">
        <v>12</v>
      </c>
      <c r="D191" s="19">
        <v>1</v>
      </c>
      <c r="E191" s="20">
        <v>2000</v>
      </c>
      <c r="F191" s="20">
        <f t="shared" si="5"/>
        <v>2000</v>
      </c>
      <c r="G191" s="20">
        <f t="shared" si="4"/>
        <v>22073</v>
      </c>
      <c r="H191" s="21">
        <v>24073</v>
      </c>
    </row>
    <row r="192" spans="1:8" x14ac:dyDescent="0.25">
      <c r="A192" s="16" t="s">
        <v>46</v>
      </c>
      <c r="B192" s="17" t="s">
        <v>39</v>
      </c>
      <c r="C192" s="18" t="s">
        <v>15</v>
      </c>
      <c r="D192" s="19">
        <v>21.3</v>
      </c>
      <c r="E192" s="20">
        <v>200</v>
      </c>
      <c r="F192" s="20">
        <f t="shared" si="5"/>
        <v>4260</v>
      </c>
      <c r="G192" s="20">
        <f t="shared" si="4"/>
        <v>1740</v>
      </c>
      <c r="H192" s="21">
        <v>6000</v>
      </c>
    </row>
    <row r="193" spans="1:8" x14ac:dyDescent="0.25">
      <c r="A193" s="16" t="s">
        <v>48</v>
      </c>
      <c r="B193" s="17" t="s">
        <v>40</v>
      </c>
      <c r="C193" s="18" t="s">
        <v>15</v>
      </c>
      <c r="D193" s="19">
        <v>33.5</v>
      </c>
      <c r="E193" s="20">
        <v>1000</v>
      </c>
      <c r="F193" s="20">
        <f t="shared" si="5"/>
        <v>33500</v>
      </c>
      <c r="G193" s="20">
        <f t="shared" si="4"/>
        <v>33700</v>
      </c>
      <c r="H193" s="21">
        <f>84000*0.8</f>
        <v>67200</v>
      </c>
    </row>
    <row r="194" spans="1:8" x14ac:dyDescent="0.25">
      <c r="A194" s="16" t="s">
        <v>50</v>
      </c>
      <c r="B194" s="17" t="s">
        <v>68</v>
      </c>
      <c r="C194" s="18" t="s">
        <v>12</v>
      </c>
      <c r="D194" s="19">
        <v>1</v>
      </c>
      <c r="E194" s="20">
        <v>1800</v>
      </c>
      <c r="F194" s="20">
        <f t="shared" si="5"/>
        <v>1800</v>
      </c>
      <c r="G194" s="20">
        <f t="shared" si="4"/>
        <v>11088</v>
      </c>
      <c r="H194" s="21">
        <v>12888</v>
      </c>
    </row>
    <row r="195" spans="1:8" x14ac:dyDescent="0.25">
      <c r="A195" s="16" t="s">
        <v>52</v>
      </c>
      <c r="B195" s="17" t="s">
        <v>69</v>
      </c>
      <c r="C195" s="18" t="s">
        <v>12</v>
      </c>
      <c r="D195" s="19">
        <v>1</v>
      </c>
      <c r="E195" s="20">
        <v>1000</v>
      </c>
      <c r="F195" s="20">
        <f t="shared" si="5"/>
        <v>1000</v>
      </c>
      <c r="G195" s="20">
        <f t="shared" si="4"/>
        <v>7000</v>
      </c>
      <c r="H195" s="21">
        <v>8000</v>
      </c>
    </row>
    <row r="196" spans="1:8" x14ac:dyDescent="0.25">
      <c r="A196" s="16" t="s">
        <v>63</v>
      </c>
      <c r="B196" s="17" t="s">
        <v>98</v>
      </c>
      <c r="C196" s="18" t="s">
        <v>12</v>
      </c>
      <c r="D196" s="19">
        <v>1</v>
      </c>
      <c r="E196" s="20">
        <v>2500</v>
      </c>
      <c r="F196" s="20">
        <f t="shared" si="5"/>
        <v>2500</v>
      </c>
      <c r="G196" s="20">
        <f t="shared" si="4"/>
        <v>7500</v>
      </c>
      <c r="H196" s="21">
        <v>10000</v>
      </c>
    </row>
    <row r="197" spans="1:8" x14ac:dyDescent="0.25">
      <c r="A197" s="87" t="s">
        <v>103</v>
      </c>
      <c r="B197" s="88"/>
      <c r="C197" s="88"/>
      <c r="D197" s="88"/>
      <c r="E197" s="89"/>
      <c r="F197" s="20">
        <f t="shared" si="5"/>
        <v>0</v>
      </c>
      <c r="G197" s="20">
        <f t="shared" si="4"/>
        <v>0</v>
      </c>
      <c r="H197" s="6"/>
    </row>
    <row r="198" spans="1:8" x14ac:dyDescent="0.25">
      <c r="A198" s="16" t="s">
        <v>10</v>
      </c>
      <c r="B198" s="17" t="s">
        <v>81</v>
      </c>
      <c r="C198" s="18" t="s">
        <v>12</v>
      </c>
      <c r="D198" s="19">
        <v>1</v>
      </c>
      <c r="E198" s="20">
        <v>1000</v>
      </c>
      <c r="F198" s="20">
        <f t="shared" si="5"/>
        <v>1000</v>
      </c>
      <c r="G198" s="20">
        <f t="shared" ref="G198:G261" si="6">H198-F198</f>
        <v>2000</v>
      </c>
      <c r="H198" s="21">
        <v>3000</v>
      </c>
    </row>
    <row r="199" spans="1:8" x14ac:dyDescent="0.25">
      <c r="A199" s="16" t="s">
        <v>13</v>
      </c>
      <c r="B199" s="17" t="s">
        <v>82</v>
      </c>
      <c r="C199" s="18" t="s">
        <v>12</v>
      </c>
      <c r="D199" s="19">
        <v>1</v>
      </c>
      <c r="E199" s="20">
        <v>2000</v>
      </c>
      <c r="F199" s="20">
        <f t="shared" ref="F199:F262" si="7">E199*D199</f>
        <v>2000</v>
      </c>
      <c r="G199" s="20">
        <f t="shared" si="6"/>
        <v>22073</v>
      </c>
      <c r="H199" s="21">
        <v>24073</v>
      </c>
    </row>
    <row r="200" spans="1:8" x14ac:dyDescent="0.25">
      <c r="A200" s="16" t="s">
        <v>16</v>
      </c>
      <c r="B200" s="17" t="s">
        <v>23</v>
      </c>
      <c r="C200" s="18" t="s">
        <v>12</v>
      </c>
      <c r="D200" s="19">
        <v>4</v>
      </c>
      <c r="E200" s="20">
        <v>500</v>
      </c>
      <c r="F200" s="20">
        <f t="shared" si="7"/>
        <v>2000</v>
      </c>
      <c r="G200" s="20">
        <f t="shared" si="6"/>
        <v>13694.199999999999</v>
      </c>
      <c r="H200" s="21">
        <f>26157*0.6</f>
        <v>15694.199999999999</v>
      </c>
    </row>
    <row r="201" spans="1:8" x14ac:dyDescent="0.25">
      <c r="A201" s="16" t="s">
        <v>22</v>
      </c>
      <c r="B201" s="17" t="s">
        <v>21</v>
      </c>
      <c r="C201" s="18" t="s">
        <v>15</v>
      </c>
      <c r="D201" s="19">
        <v>41.1</v>
      </c>
      <c r="E201" s="20">
        <v>500</v>
      </c>
      <c r="F201" s="20">
        <f t="shared" si="7"/>
        <v>20550</v>
      </c>
      <c r="G201" s="20">
        <f t="shared" si="6"/>
        <v>61650</v>
      </c>
      <c r="H201" s="21">
        <v>82200</v>
      </c>
    </row>
    <row r="202" spans="1:8" x14ac:dyDescent="0.25">
      <c r="A202" s="16" t="s">
        <v>24</v>
      </c>
      <c r="B202" s="17" t="s">
        <v>104</v>
      </c>
      <c r="C202" s="18" t="s">
        <v>12</v>
      </c>
      <c r="D202" s="19">
        <v>2</v>
      </c>
      <c r="E202" s="20">
        <v>2500</v>
      </c>
      <c r="F202" s="20">
        <f t="shared" si="7"/>
        <v>5000</v>
      </c>
      <c r="G202" s="20">
        <f t="shared" si="6"/>
        <v>6500</v>
      </c>
      <c r="H202" s="21">
        <v>11500</v>
      </c>
    </row>
    <row r="203" spans="1:8" x14ac:dyDescent="0.25">
      <c r="A203" s="16" t="s">
        <v>26</v>
      </c>
      <c r="B203" s="17" t="s">
        <v>14</v>
      </c>
      <c r="C203" s="18" t="s">
        <v>15</v>
      </c>
      <c r="D203" s="19">
        <v>65.400000000000006</v>
      </c>
      <c r="E203" s="20">
        <v>300</v>
      </c>
      <c r="F203" s="20">
        <f t="shared" si="7"/>
        <v>19620</v>
      </c>
      <c r="G203" s="20">
        <f t="shared" si="6"/>
        <v>19880</v>
      </c>
      <c r="H203" s="21">
        <v>39500</v>
      </c>
    </row>
    <row r="204" spans="1:8" x14ac:dyDescent="0.25">
      <c r="A204" s="87" t="s">
        <v>105</v>
      </c>
      <c r="B204" s="88"/>
      <c r="C204" s="88"/>
      <c r="D204" s="88"/>
      <c r="E204" s="89"/>
      <c r="F204" s="20">
        <f t="shared" si="7"/>
        <v>0</v>
      </c>
      <c r="G204" s="20">
        <f t="shared" si="6"/>
        <v>0</v>
      </c>
      <c r="H204" s="6"/>
    </row>
    <row r="205" spans="1:8" x14ac:dyDescent="0.25">
      <c r="A205" s="16" t="s">
        <v>10</v>
      </c>
      <c r="B205" s="17" t="s">
        <v>66</v>
      </c>
      <c r="C205" s="18" t="s">
        <v>12</v>
      </c>
      <c r="D205" s="19">
        <v>1</v>
      </c>
      <c r="E205" s="20">
        <v>1000</v>
      </c>
      <c r="F205" s="20">
        <f t="shared" si="7"/>
        <v>1000</v>
      </c>
      <c r="G205" s="20">
        <f t="shared" si="6"/>
        <v>1000</v>
      </c>
      <c r="H205" s="21">
        <v>2000</v>
      </c>
    </row>
    <row r="206" spans="1:8" x14ac:dyDescent="0.25">
      <c r="A206" s="16" t="s">
        <v>13</v>
      </c>
      <c r="B206" s="17" t="s">
        <v>67</v>
      </c>
      <c r="C206" s="18" t="s">
        <v>12</v>
      </c>
      <c r="D206" s="19">
        <v>1</v>
      </c>
      <c r="E206" s="20">
        <v>2000</v>
      </c>
      <c r="F206" s="20">
        <f t="shared" si="7"/>
        <v>2000</v>
      </c>
      <c r="G206" s="20">
        <f t="shared" si="6"/>
        <v>16054</v>
      </c>
      <c r="H206" s="21">
        <v>18054</v>
      </c>
    </row>
    <row r="207" spans="1:8" x14ac:dyDescent="0.25">
      <c r="A207" s="16" t="s">
        <v>16</v>
      </c>
      <c r="B207" s="17" t="s">
        <v>21</v>
      </c>
      <c r="C207" s="18" t="s">
        <v>15</v>
      </c>
      <c r="D207" s="19">
        <v>9.6</v>
      </c>
      <c r="E207" s="20">
        <v>500</v>
      </c>
      <c r="F207" s="20">
        <f t="shared" si="7"/>
        <v>4800</v>
      </c>
      <c r="G207" s="20">
        <f t="shared" si="6"/>
        <v>14400</v>
      </c>
      <c r="H207" s="21">
        <v>19200</v>
      </c>
    </row>
    <row r="208" spans="1:8" x14ac:dyDescent="0.25">
      <c r="A208" s="16" t="s">
        <v>22</v>
      </c>
      <c r="B208" s="17" t="s">
        <v>106</v>
      </c>
      <c r="C208" s="18" t="s">
        <v>12</v>
      </c>
      <c r="D208" s="19">
        <v>1</v>
      </c>
      <c r="E208" s="20">
        <v>5000</v>
      </c>
      <c r="F208" s="20">
        <f t="shared" si="7"/>
        <v>5000</v>
      </c>
      <c r="G208" s="20">
        <f t="shared" si="6"/>
        <v>6400</v>
      </c>
      <c r="H208" s="21">
        <v>11400</v>
      </c>
    </row>
    <row r="209" spans="1:8" x14ac:dyDescent="0.25">
      <c r="A209" s="16" t="s">
        <v>24</v>
      </c>
      <c r="B209" s="17" t="s">
        <v>107</v>
      </c>
      <c r="C209" s="18" t="s">
        <v>12</v>
      </c>
      <c r="D209" s="19">
        <v>1</v>
      </c>
      <c r="E209" s="20">
        <v>4000</v>
      </c>
      <c r="F209" s="20">
        <f t="shared" si="7"/>
        <v>4000</v>
      </c>
      <c r="G209" s="20">
        <f t="shared" si="6"/>
        <v>5800</v>
      </c>
      <c r="H209" s="21">
        <v>9800</v>
      </c>
    </row>
    <row r="210" spans="1:8" x14ac:dyDescent="0.25">
      <c r="A210" s="16" t="s">
        <v>26</v>
      </c>
      <c r="B210" s="17" t="s">
        <v>36</v>
      </c>
      <c r="C210" s="18" t="s">
        <v>15</v>
      </c>
      <c r="D210" s="19">
        <v>9.6</v>
      </c>
      <c r="E210" s="20">
        <v>200</v>
      </c>
      <c r="F210" s="20">
        <f t="shared" si="7"/>
        <v>1920</v>
      </c>
      <c r="G210" s="20">
        <f t="shared" si="6"/>
        <v>3080</v>
      </c>
      <c r="H210" s="21">
        <v>5000</v>
      </c>
    </row>
    <row r="211" spans="1:8" x14ac:dyDescent="0.25">
      <c r="A211" s="16" t="s">
        <v>28</v>
      </c>
      <c r="B211" s="17" t="s">
        <v>38</v>
      </c>
      <c r="C211" s="18" t="s">
        <v>15</v>
      </c>
      <c r="D211" s="19">
        <v>9.6</v>
      </c>
      <c r="E211" s="20">
        <v>800</v>
      </c>
      <c r="F211" s="20">
        <f t="shared" si="7"/>
        <v>7680</v>
      </c>
      <c r="G211" s="20">
        <f t="shared" si="6"/>
        <v>9920</v>
      </c>
      <c r="H211" s="21">
        <f>22000*0.8</f>
        <v>17600</v>
      </c>
    </row>
    <row r="212" spans="1:8" x14ac:dyDescent="0.25">
      <c r="A212" s="16" t="s">
        <v>30</v>
      </c>
      <c r="B212" s="17" t="s">
        <v>39</v>
      </c>
      <c r="C212" s="18" t="s">
        <v>15</v>
      </c>
      <c r="D212" s="19">
        <v>32</v>
      </c>
      <c r="E212" s="20">
        <v>200</v>
      </c>
      <c r="F212" s="20">
        <f t="shared" si="7"/>
        <v>6400</v>
      </c>
      <c r="G212" s="20">
        <f t="shared" si="6"/>
        <v>1600</v>
      </c>
      <c r="H212" s="21">
        <v>8000</v>
      </c>
    </row>
    <row r="213" spans="1:8" x14ac:dyDescent="0.25">
      <c r="A213" s="16" t="s">
        <v>44</v>
      </c>
      <c r="B213" s="17" t="s">
        <v>40</v>
      </c>
      <c r="C213" s="18" t="s">
        <v>15</v>
      </c>
      <c r="D213" s="19">
        <v>32</v>
      </c>
      <c r="E213" s="20">
        <v>1000</v>
      </c>
      <c r="F213" s="20">
        <f t="shared" si="7"/>
        <v>32000</v>
      </c>
      <c r="G213" s="20">
        <f t="shared" si="6"/>
        <v>32000</v>
      </c>
      <c r="H213" s="21">
        <f>80000*0.8</f>
        <v>64000</v>
      </c>
    </row>
    <row r="214" spans="1:8" ht="26.4" x14ac:dyDescent="0.25">
      <c r="A214" s="16" t="s">
        <v>46</v>
      </c>
      <c r="B214" s="17" t="s">
        <v>42</v>
      </c>
      <c r="C214" s="18" t="s">
        <v>43</v>
      </c>
      <c r="D214" s="19">
        <v>5</v>
      </c>
      <c r="E214" s="20">
        <v>500</v>
      </c>
      <c r="F214" s="20">
        <f t="shared" si="7"/>
        <v>2500</v>
      </c>
      <c r="G214" s="20">
        <f t="shared" si="6"/>
        <v>7500</v>
      </c>
      <c r="H214" s="21">
        <v>10000</v>
      </c>
    </row>
    <row r="215" spans="1:8" x14ac:dyDescent="0.25">
      <c r="A215" s="16" t="s">
        <v>48</v>
      </c>
      <c r="B215" s="17" t="s">
        <v>37</v>
      </c>
      <c r="C215" s="18" t="s">
        <v>15</v>
      </c>
      <c r="D215" s="19">
        <v>33.9</v>
      </c>
      <c r="E215" s="20">
        <v>150</v>
      </c>
      <c r="F215" s="20">
        <f t="shared" si="7"/>
        <v>5085</v>
      </c>
      <c r="G215" s="20">
        <f t="shared" si="6"/>
        <v>16915</v>
      </c>
      <c r="H215" s="21">
        <v>22000</v>
      </c>
    </row>
    <row r="216" spans="1:8" x14ac:dyDescent="0.25">
      <c r="A216" s="16" t="s">
        <v>50</v>
      </c>
      <c r="B216" s="17" t="s">
        <v>45</v>
      </c>
      <c r="C216" s="18" t="s">
        <v>12</v>
      </c>
      <c r="D216" s="19">
        <v>3</v>
      </c>
      <c r="E216" s="20">
        <v>720</v>
      </c>
      <c r="F216" s="20">
        <f t="shared" si="7"/>
        <v>2160</v>
      </c>
      <c r="G216" s="20">
        <f t="shared" si="6"/>
        <v>840</v>
      </c>
      <c r="H216" s="21">
        <v>3000</v>
      </c>
    </row>
    <row r="217" spans="1:8" x14ac:dyDescent="0.25">
      <c r="A217" s="16" t="s">
        <v>52</v>
      </c>
      <c r="B217" s="17" t="s">
        <v>47</v>
      </c>
      <c r="C217" s="18" t="s">
        <v>12</v>
      </c>
      <c r="D217" s="19">
        <v>3</v>
      </c>
      <c r="E217" s="20">
        <v>5000</v>
      </c>
      <c r="F217" s="20">
        <f t="shared" si="7"/>
        <v>15000</v>
      </c>
      <c r="G217" s="20">
        <f t="shared" si="6"/>
        <v>53289</v>
      </c>
      <c r="H217" s="21">
        <v>68289</v>
      </c>
    </row>
    <row r="218" spans="1:8" x14ac:dyDescent="0.25">
      <c r="A218" s="16" t="s">
        <v>63</v>
      </c>
      <c r="B218" s="17" t="s">
        <v>49</v>
      </c>
      <c r="C218" s="18" t="s">
        <v>12</v>
      </c>
      <c r="D218" s="19">
        <v>4</v>
      </c>
      <c r="E218" s="20">
        <v>1000</v>
      </c>
      <c r="F218" s="20">
        <f t="shared" si="7"/>
        <v>4000</v>
      </c>
      <c r="G218" s="20">
        <f t="shared" si="6"/>
        <v>32000</v>
      </c>
      <c r="H218" s="21">
        <v>36000</v>
      </c>
    </row>
    <row r="219" spans="1:8" x14ac:dyDescent="0.25">
      <c r="A219" s="16" t="s">
        <v>85</v>
      </c>
      <c r="B219" s="17" t="s">
        <v>51</v>
      </c>
      <c r="C219" s="18" t="s">
        <v>12</v>
      </c>
      <c r="D219" s="19">
        <v>4</v>
      </c>
      <c r="E219" s="20">
        <v>200</v>
      </c>
      <c r="F219" s="20">
        <f t="shared" si="7"/>
        <v>800</v>
      </c>
      <c r="G219" s="20">
        <f t="shared" si="6"/>
        <v>12400</v>
      </c>
      <c r="H219" s="21">
        <v>13200</v>
      </c>
    </row>
    <row r="220" spans="1:8" x14ac:dyDescent="0.25">
      <c r="A220" s="16" t="s">
        <v>86</v>
      </c>
      <c r="B220" s="17" t="s">
        <v>53</v>
      </c>
      <c r="C220" s="18" t="s">
        <v>12</v>
      </c>
      <c r="D220" s="19">
        <v>1</v>
      </c>
      <c r="E220" s="20">
        <v>500</v>
      </c>
      <c r="F220" s="20">
        <f t="shared" si="7"/>
        <v>500</v>
      </c>
      <c r="G220" s="20">
        <f t="shared" si="6"/>
        <v>3000</v>
      </c>
      <c r="H220" s="21">
        <v>3500</v>
      </c>
    </row>
    <row r="221" spans="1:8" x14ac:dyDescent="0.25">
      <c r="A221" s="87" t="s">
        <v>108</v>
      </c>
      <c r="B221" s="88"/>
      <c r="C221" s="88"/>
      <c r="D221" s="88"/>
      <c r="E221" s="89"/>
      <c r="F221" s="20">
        <f t="shared" si="7"/>
        <v>0</v>
      </c>
      <c r="G221" s="20">
        <f t="shared" si="6"/>
        <v>0</v>
      </c>
      <c r="H221" s="6"/>
    </row>
    <row r="222" spans="1:8" x14ac:dyDescent="0.25">
      <c r="A222" s="16" t="s">
        <v>10</v>
      </c>
      <c r="B222" s="17" t="s">
        <v>98</v>
      </c>
      <c r="C222" s="18" t="s">
        <v>12</v>
      </c>
      <c r="D222" s="19">
        <v>1</v>
      </c>
      <c r="E222" s="20">
        <v>2500</v>
      </c>
      <c r="F222" s="20">
        <f t="shared" si="7"/>
        <v>2500</v>
      </c>
      <c r="G222" s="20">
        <f t="shared" si="6"/>
        <v>7500</v>
      </c>
      <c r="H222" s="21">
        <v>10000</v>
      </c>
    </row>
    <row r="223" spans="1:8" x14ac:dyDescent="0.25">
      <c r="A223" s="16" t="s">
        <v>13</v>
      </c>
      <c r="B223" s="17" t="s">
        <v>66</v>
      </c>
      <c r="C223" s="18" t="s">
        <v>12</v>
      </c>
      <c r="D223" s="19">
        <v>2</v>
      </c>
      <c r="E223" s="20">
        <v>1000</v>
      </c>
      <c r="F223" s="20">
        <f t="shared" si="7"/>
        <v>2000</v>
      </c>
      <c r="G223" s="20">
        <f t="shared" si="6"/>
        <v>2000</v>
      </c>
      <c r="H223" s="21">
        <v>4000</v>
      </c>
    </row>
    <row r="224" spans="1:8" x14ac:dyDescent="0.25">
      <c r="A224" s="16" t="s">
        <v>16</v>
      </c>
      <c r="B224" s="17" t="s">
        <v>67</v>
      </c>
      <c r="C224" s="18" t="s">
        <v>12</v>
      </c>
      <c r="D224" s="19">
        <v>2</v>
      </c>
      <c r="E224" s="20">
        <v>2000</v>
      </c>
      <c r="F224" s="20">
        <f t="shared" si="7"/>
        <v>4000</v>
      </c>
      <c r="G224" s="20">
        <f t="shared" si="6"/>
        <v>28800</v>
      </c>
      <c r="H224" s="21">
        <v>32800</v>
      </c>
    </row>
    <row r="225" spans="1:8" x14ac:dyDescent="0.25">
      <c r="A225" s="16" t="s">
        <v>22</v>
      </c>
      <c r="B225" s="17" t="s">
        <v>68</v>
      </c>
      <c r="C225" s="18" t="s">
        <v>12</v>
      </c>
      <c r="D225" s="19">
        <v>1</v>
      </c>
      <c r="E225" s="20">
        <v>1800</v>
      </c>
      <c r="F225" s="20">
        <f t="shared" si="7"/>
        <v>1800</v>
      </c>
      <c r="G225" s="20">
        <f t="shared" si="6"/>
        <v>11088</v>
      </c>
      <c r="H225" s="21">
        <v>12888</v>
      </c>
    </row>
    <row r="226" spans="1:8" x14ac:dyDescent="0.25">
      <c r="A226" s="16" t="s">
        <v>24</v>
      </c>
      <c r="B226" s="17" t="s">
        <v>69</v>
      </c>
      <c r="C226" s="18" t="s">
        <v>12</v>
      </c>
      <c r="D226" s="19">
        <v>1</v>
      </c>
      <c r="E226" s="20">
        <v>1000</v>
      </c>
      <c r="F226" s="20">
        <f t="shared" si="7"/>
        <v>1000</v>
      </c>
      <c r="G226" s="20">
        <f t="shared" si="6"/>
        <v>7000</v>
      </c>
      <c r="H226" s="21">
        <v>8000</v>
      </c>
    </row>
    <row r="227" spans="1:8" x14ac:dyDescent="0.25">
      <c r="A227" s="16" t="s">
        <v>26</v>
      </c>
      <c r="B227" s="17" t="s">
        <v>23</v>
      </c>
      <c r="C227" s="18" t="s">
        <v>12</v>
      </c>
      <c r="D227" s="19">
        <v>2</v>
      </c>
      <c r="E227" s="20">
        <v>500</v>
      </c>
      <c r="F227" s="20">
        <f t="shared" si="7"/>
        <v>1000</v>
      </c>
      <c r="G227" s="20">
        <f t="shared" si="6"/>
        <v>6846.7999999999993</v>
      </c>
      <c r="H227" s="21">
        <f>13078*0.6</f>
        <v>7846.7999999999993</v>
      </c>
    </row>
    <row r="228" spans="1:8" x14ac:dyDescent="0.25">
      <c r="A228" s="87" t="s">
        <v>109</v>
      </c>
      <c r="B228" s="88"/>
      <c r="C228" s="88"/>
      <c r="D228" s="88"/>
      <c r="E228" s="89"/>
      <c r="F228" s="20">
        <f t="shared" si="7"/>
        <v>0</v>
      </c>
      <c r="G228" s="20">
        <f t="shared" si="6"/>
        <v>0</v>
      </c>
      <c r="H228" s="6"/>
    </row>
    <row r="229" spans="1:8" x14ac:dyDescent="0.25">
      <c r="A229" s="16" t="s">
        <v>10</v>
      </c>
      <c r="B229" s="17" t="s">
        <v>81</v>
      </c>
      <c r="C229" s="18" t="s">
        <v>12</v>
      </c>
      <c r="D229" s="19">
        <v>1</v>
      </c>
      <c r="E229" s="20">
        <v>1000</v>
      </c>
      <c r="F229" s="20">
        <f t="shared" si="7"/>
        <v>1000</v>
      </c>
      <c r="G229" s="20">
        <f t="shared" si="6"/>
        <v>2000</v>
      </c>
      <c r="H229" s="21">
        <v>3000</v>
      </c>
    </row>
    <row r="230" spans="1:8" x14ac:dyDescent="0.25">
      <c r="A230" s="16" t="s">
        <v>13</v>
      </c>
      <c r="B230" s="17" t="s">
        <v>82</v>
      </c>
      <c r="C230" s="18" t="s">
        <v>12</v>
      </c>
      <c r="D230" s="19">
        <v>1</v>
      </c>
      <c r="E230" s="20">
        <v>2000</v>
      </c>
      <c r="F230" s="20">
        <f t="shared" si="7"/>
        <v>2000</v>
      </c>
      <c r="G230" s="20">
        <f t="shared" si="6"/>
        <v>22073</v>
      </c>
      <c r="H230" s="21">
        <v>24073</v>
      </c>
    </row>
    <row r="231" spans="1:8" x14ac:dyDescent="0.25">
      <c r="A231" s="16" t="s">
        <v>16</v>
      </c>
      <c r="B231" s="17" t="s">
        <v>110</v>
      </c>
      <c r="C231" s="18" t="s">
        <v>12</v>
      </c>
      <c r="D231" s="19">
        <v>1</v>
      </c>
      <c r="E231" s="20">
        <v>2600</v>
      </c>
      <c r="F231" s="20">
        <f t="shared" si="7"/>
        <v>2600</v>
      </c>
      <c r="G231" s="20">
        <f t="shared" si="6"/>
        <v>3700</v>
      </c>
      <c r="H231" s="21">
        <v>6300</v>
      </c>
    </row>
    <row r="232" spans="1:8" x14ac:dyDescent="0.25">
      <c r="A232" s="16" t="s">
        <v>22</v>
      </c>
      <c r="B232" s="17" t="s">
        <v>111</v>
      </c>
      <c r="C232" s="18" t="s">
        <v>12</v>
      </c>
      <c r="D232" s="19">
        <v>2</v>
      </c>
      <c r="E232" s="20">
        <v>5500</v>
      </c>
      <c r="F232" s="20">
        <f t="shared" si="7"/>
        <v>11000</v>
      </c>
      <c r="G232" s="20">
        <f t="shared" si="6"/>
        <v>500</v>
      </c>
      <c r="H232" s="21">
        <v>11500</v>
      </c>
    </row>
    <row r="233" spans="1:8" x14ac:dyDescent="0.25">
      <c r="A233" s="16" t="s">
        <v>24</v>
      </c>
      <c r="B233" s="17" t="s">
        <v>112</v>
      </c>
      <c r="C233" s="18" t="s">
        <v>12</v>
      </c>
      <c r="D233" s="19">
        <v>2</v>
      </c>
      <c r="E233" s="20">
        <v>4500</v>
      </c>
      <c r="F233" s="20">
        <f t="shared" si="7"/>
        <v>9000</v>
      </c>
      <c r="G233" s="20">
        <f t="shared" si="6"/>
        <v>200</v>
      </c>
      <c r="H233" s="21">
        <v>9200</v>
      </c>
    </row>
    <row r="234" spans="1:8" x14ac:dyDescent="0.25">
      <c r="A234" s="16" t="s">
        <v>26</v>
      </c>
      <c r="B234" s="17" t="s">
        <v>21</v>
      </c>
      <c r="C234" s="18" t="s">
        <v>15</v>
      </c>
      <c r="D234" s="19">
        <v>45.6</v>
      </c>
      <c r="E234" s="20">
        <v>500</v>
      </c>
      <c r="F234" s="20">
        <f t="shared" si="7"/>
        <v>22800</v>
      </c>
      <c r="G234" s="20">
        <f t="shared" si="6"/>
        <v>68400</v>
      </c>
      <c r="H234" s="21">
        <v>91200</v>
      </c>
    </row>
    <row r="235" spans="1:8" x14ac:dyDescent="0.25">
      <c r="A235" s="16" t="s">
        <v>28</v>
      </c>
      <c r="B235" s="17" t="s">
        <v>14</v>
      </c>
      <c r="C235" s="18" t="s">
        <v>15</v>
      </c>
      <c r="D235" s="19">
        <v>71.599999999999994</v>
      </c>
      <c r="E235" s="20">
        <v>300</v>
      </c>
      <c r="F235" s="20">
        <f t="shared" si="7"/>
        <v>21480</v>
      </c>
      <c r="G235" s="20">
        <f t="shared" si="6"/>
        <v>25020</v>
      </c>
      <c r="H235" s="21">
        <v>46500</v>
      </c>
    </row>
    <row r="236" spans="1:8" x14ac:dyDescent="0.25">
      <c r="A236" s="16" t="s">
        <v>30</v>
      </c>
      <c r="B236" s="17" t="s">
        <v>23</v>
      </c>
      <c r="C236" s="18" t="s">
        <v>12</v>
      </c>
      <c r="D236" s="19">
        <v>4</v>
      </c>
      <c r="E236" s="20">
        <v>500</v>
      </c>
      <c r="F236" s="20">
        <f t="shared" si="7"/>
        <v>2000</v>
      </c>
      <c r="G236" s="20">
        <f t="shared" si="6"/>
        <v>13694.199999999999</v>
      </c>
      <c r="H236" s="21">
        <f>26157*0.6</f>
        <v>15694.199999999999</v>
      </c>
    </row>
    <row r="237" spans="1:8" x14ac:dyDescent="0.25">
      <c r="A237" s="87" t="s">
        <v>113</v>
      </c>
      <c r="B237" s="88"/>
      <c r="C237" s="88"/>
      <c r="D237" s="88"/>
      <c r="E237" s="89"/>
      <c r="F237" s="20">
        <f t="shared" si="7"/>
        <v>0</v>
      </c>
      <c r="G237" s="20">
        <f t="shared" si="6"/>
        <v>0</v>
      </c>
      <c r="H237" s="6"/>
    </row>
    <row r="238" spans="1:8" x14ac:dyDescent="0.25">
      <c r="A238" s="16" t="s">
        <v>10</v>
      </c>
      <c r="B238" s="17" t="s">
        <v>66</v>
      </c>
      <c r="C238" s="18" t="s">
        <v>12</v>
      </c>
      <c r="D238" s="19">
        <v>1</v>
      </c>
      <c r="E238" s="20">
        <v>1000</v>
      </c>
      <c r="F238" s="20">
        <f t="shared" si="7"/>
        <v>1000</v>
      </c>
      <c r="G238" s="20">
        <f t="shared" si="6"/>
        <v>1000</v>
      </c>
      <c r="H238" s="21">
        <v>2000</v>
      </c>
    </row>
    <row r="239" spans="1:8" x14ac:dyDescent="0.25">
      <c r="A239" s="16" t="s">
        <v>13</v>
      </c>
      <c r="B239" s="17" t="s">
        <v>67</v>
      </c>
      <c r="C239" s="18" t="s">
        <v>12</v>
      </c>
      <c r="D239" s="19">
        <v>1</v>
      </c>
      <c r="E239" s="20">
        <v>2000</v>
      </c>
      <c r="F239" s="20">
        <f t="shared" si="7"/>
        <v>2000</v>
      </c>
      <c r="G239" s="20">
        <f t="shared" si="6"/>
        <v>16054</v>
      </c>
      <c r="H239" s="21">
        <v>18054</v>
      </c>
    </row>
    <row r="240" spans="1:8" x14ac:dyDescent="0.25">
      <c r="A240" s="16" t="s">
        <v>16</v>
      </c>
      <c r="B240" s="17" t="s">
        <v>21</v>
      </c>
      <c r="C240" s="18" t="s">
        <v>15</v>
      </c>
      <c r="D240" s="19">
        <v>9.4</v>
      </c>
      <c r="E240" s="20">
        <v>500</v>
      </c>
      <c r="F240" s="20">
        <f t="shared" si="7"/>
        <v>4700</v>
      </c>
      <c r="G240" s="20">
        <f t="shared" si="6"/>
        <v>14100</v>
      </c>
      <c r="H240" s="21">
        <v>18800</v>
      </c>
    </row>
    <row r="241" spans="1:8" x14ac:dyDescent="0.25">
      <c r="A241" s="16" t="s">
        <v>22</v>
      </c>
      <c r="B241" s="17" t="s">
        <v>36</v>
      </c>
      <c r="C241" s="18" t="s">
        <v>15</v>
      </c>
      <c r="D241" s="19">
        <v>9.4</v>
      </c>
      <c r="E241" s="20">
        <v>200</v>
      </c>
      <c r="F241" s="20">
        <f t="shared" si="7"/>
        <v>1880</v>
      </c>
      <c r="G241" s="20">
        <f t="shared" si="6"/>
        <v>1620</v>
      </c>
      <c r="H241" s="21">
        <v>3500</v>
      </c>
    </row>
    <row r="242" spans="1:8" x14ac:dyDescent="0.25">
      <c r="A242" s="16" t="s">
        <v>24</v>
      </c>
      <c r="B242" s="17" t="s">
        <v>38</v>
      </c>
      <c r="C242" s="18" t="s">
        <v>15</v>
      </c>
      <c r="D242" s="19">
        <v>9.4</v>
      </c>
      <c r="E242" s="20">
        <v>800</v>
      </c>
      <c r="F242" s="20">
        <f t="shared" si="7"/>
        <v>7520</v>
      </c>
      <c r="G242" s="20">
        <f t="shared" si="6"/>
        <v>9760</v>
      </c>
      <c r="H242" s="21">
        <f>21600*0.8</f>
        <v>17280</v>
      </c>
    </row>
    <row r="243" spans="1:8" x14ac:dyDescent="0.25">
      <c r="A243" s="16" t="s">
        <v>26</v>
      </c>
      <c r="B243" s="17" t="s">
        <v>37</v>
      </c>
      <c r="C243" s="18" t="s">
        <v>15</v>
      </c>
      <c r="D243" s="19">
        <v>33.5</v>
      </c>
      <c r="E243" s="20">
        <v>150</v>
      </c>
      <c r="F243" s="20">
        <f t="shared" si="7"/>
        <v>5025</v>
      </c>
      <c r="G243" s="20">
        <f t="shared" si="6"/>
        <v>13475</v>
      </c>
      <c r="H243" s="21">
        <v>18500</v>
      </c>
    </row>
    <row r="244" spans="1:8" x14ac:dyDescent="0.25">
      <c r="A244" s="16" t="s">
        <v>28</v>
      </c>
      <c r="B244" s="17" t="s">
        <v>114</v>
      </c>
      <c r="C244" s="18" t="s">
        <v>12</v>
      </c>
      <c r="D244" s="19">
        <v>1</v>
      </c>
      <c r="E244" s="20">
        <v>5000</v>
      </c>
      <c r="F244" s="20">
        <f t="shared" si="7"/>
        <v>5000</v>
      </c>
      <c r="G244" s="20">
        <f t="shared" si="6"/>
        <v>5700</v>
      </c>
      <c r="H244" s="21">
        <v>10700</v>
      </c>
    </row>
    <row r="245" spans="1:8" x14ac:dyDescent="0.25">
      <c r="A245" s="16" t="s">
        <v>30</v>
      </c>
      <c r="B245" s="17" t="s">
        <v>115</v>
      </c>
      <c r="C245" s="18" t="s">
        <v>12</v>
      </c>
      <c r="D245" s="19">
        <v>1</v>
      </c>
      <c r="E245" s="20">
        <v>1000</v>
      </c>
      <c r="F245" s="20">
        <f t="shared" si="7"/>
        <v>1000</v>
      </c>
      <c r="G245" s="20">
        <f t="shared" si="6"/>
        <v>1300</v>
      </c>
      <c r="H245" s="21">
        <v>2300</v>
      </c>
    </row>
    <row r="246" spans="1:8" x14ac:dyDescent="0.25">
      <c r="A246" s="16" t="s">
        <v>44</v>
      </c>
      <c r="B246" s="17" t="s">
        <v>39</v>
      </c>
      <c r="C246" s="18" t="s">
        <v>15</v>
      </c>
      <c r="D246" s="19">
        <v>33</v>
      </c>
      <c r="E246" s="20">
        <v>200</v>
      </c>
      <c r="F246" s="20">
        <f t="shared" si="7"/>
        <v>6600</v>
      </c>
      <c r="G246" s="20">
        <f t="shared" si="6"/>
        <v>1400</v>
      </c>
      <c r="H246" s="21">
        <v>8000</v>
      </c>
    </row>
    <row r="247" spans="1:8" x14ac:dyDescent="0.25">
      <c r="A247" s="16" t="s">
        <v>46</v>
      </c>
      <c r="B247" s="17" t="s">
        <v>40</v>
      </c>
      <c r="C247" s="18" t="s">
        <v>15</v>
      </c>
      <c r="D247" s="19">
        <v>33</v>
      </c>
      <c r="E247" s="20">
        <v>1000</v>
      </c>
      <c r="F247" s="20">
        <f t="shared" si="7"/>
        <v>33000</v>
      </c>
      <c r="G247" s="20">
        <f t="shared" si="6"/>
        <v>33000</v>
      </c>
      <c r="H247" s="21">
        <f>82500*0.8</f>
        <v>66000</v>
      </c>
    </row>
    <row r="248" spans="1:8" ht="26.4" x14ac:dyDescent="0.25">
      <c r="A248" s="16" t="s">
        <v>48</v>
      </c>
      <c r="B248" s="17" t="s">
        <v>42</v>
      </c>
      <c r="C248" s="18" t="s">
        <v>43</v>
      </c>
      <c r="D248" s="19">
        <v>5</v>
      </c>
      <c r="E248" s="20">
        <v>500</v>
      </c>
      <c r="F248" s="20">
        <f t="shared" si="7"/>
        <v>2500</v>
      </c>
      <c r="G248" s="20">
        <f t="shared" si="6"/>
        <v>7500</v>
      </c>
      <c r="H248" s="21">
        <v>10000</v>
      </c>
    </row>
    <row r="249" spans="1:8" x14ac:dyDescent="0.25">
      <c r="A249" s="16" t="s">
        <v>50</v>
      </c>
      <c r="B249" s="17" t="s">
        <v>45</v>
      </c>
      <c r="C249" s="18" t="s">
        <v>12</v>
      </c>
      <c r="D249" s="19">
        <v>3</v>
      </c>
      <c r="E249" s="20">
        <v>720</v>
      </c>
      <c r="F249" s="20">
        <f t="shared" si="7"/>
        <v>2160</v>
      </c>
      <c r="G249" s="20">
        <f t="shared" si="6"/>
        <v>840</v>
      </c>
      <c r="H249" s="21">
        <v>3000</v>
      </c>
    </row>
    <row r="250" spans="1:8" x14ac:dyDescent="0.25">
      <c r="A250" s="16" t="s">
        <v>52</v>
      </c>
      <c r="B250" s="17" t="s">
        <v>47</v>
      </c>
      <c r="C250" s="18" t="s">
        <v>12</v>
      </c>
      <c r="D250" s="19">
        <v>3</v>
      </c>
      <c r="E250" s="20">
        <v>5000</v>
      </c>
      <c r="F250" s="20">
        <f t="shared" si="7"/>
        <v>15000</v>
      </c>
      <c r="G250" s="20">
        <f t="shared" si="6"/>
        <v>53289</v>
      </c>
      <c r="H250" s="21">
        <v>68289</v>
      </c>
    </row>
    <row r="251" spans="1:8" x14ac:dyDescent="0.25">
      <c r="A251" s="16" t="s">
        <v>63</v>
      </c>
      <c r="B251" s="17" t="s">
        <v>49</v>
      </c>
      <c r="C251" s="18" t="s">
        <v>12</v>
      </c>
      <c r="D251" s="19">
        <v>4</v>
      </c>
      <c r="E251" s="20">
        <v>1000</v>
      </c>
      <c r="F251" s="20">
        <f t="shared" si="7"/>
        <v>4000</v>
      </c>
      <c r="G251" s="20">
        <f t="shared" si="6"/>
        <v>32000</v>
      </c>
      <c r="H251" s="21">
        <v>36000</v>
      </c>
    </row>
    <row r="252" spans="1:8" x14ac:dyDescent="0.25">
      <c r="A252" s="16" t="s">
        <v>85</v>
      </c>
      <c r="B252" s="17" t="s">
        <v>51</v>
      </c>
      <c r="C252" s="18" t="s">
        <v>12</v>
      </c>
      <c r="D252" s="19">
        <v>4</v>
      </c>
      <c r="E252" s="20">
        <v>200</v>
      </c>
      <c r="F252" s="20">
        <f t="shared" si="7"/>
        <v>800</v>
      </c>
      <c r="G252" s="20">
        <f t="shared" si="6"/>
        <v>12400</v>
      </c>
      <c r="H252" s="21">
        <v>13200</v>
      </c>
    </row>
    <row r="253" spans="1:8" x14ac:dyDescent="0.25">
      <c r="A253" s="16" t="s">
        <v>86</v>
      </c>
      <c r="B253" s="17" t="s">
        <v>53</v>
      </c>
      <c r="C253" s="18" t="s">
        <v>12</v>
      </c>
      <c r="D253" s="19">
        <v>1</v>
      </c>
      <c r="E253" s="20">
        <v>500</v>
      </c>
      <c r="F253" s="20">
        <f t="shared" si="7"/>
        <v>500</v>
      </c>
      <c r="G253" s="20">
        <f t="shared" si="6"/>
        <v>3000</v>
      </c>
      <c r="H253" s="21">
        <v>3500</v>
      </c>
    </row>
    <row r="254" spans="1:8" x14ac:dyDescent="0.25">
      <c r="A254" s="87" t="s">
        <v>116</v>
      </c>
      <c r="B254" s="88"/>
      <c r="C254" s="88"/>
      <c r="D254" s="88"/>
      <c r="E254" s="89"/>
      <c r="F254" s="20">
        <f t="shared" si="7"/>
        <v>0</v>
      </c>
      <c r="G254" s="20">
        <f t="shared" si="6"/>
        <v>0</v>
      </c>
      <c r="H254" s="6"/>
    </row>
    <row r="255" spans="1:8" x14ac:dyDescent="0.25">
      <c r="A255" s="16" t="s">
        <v>10</v>
      </c>
      <c r="B255" s="17" t="s">
        <v>98</v>
      </c>
      <c r="C255" s="18" t="s">
        <v>12</v>
      </c>
      <c r="D255" s="19">
        <v>1</v>
      </c>
      <c r="E255" s="20">
        <v>2500</v>
      </c>
      <c r="F255" s="20">
        <f t="shared" si="7"/>
        <v>2500</v>
      </c>
      <c r="G255" s="20">
        <f t="shared" si="6"/>
        <v>7500</v>
      </c>
      <c r="H255" s="21">
        <v>10000</v>
      </c>
    </row>
    <row r="256" spans="1:8" x14ac:dyDescent="0.25">
      <c r="A256" s="16" t="s">
        <v>13</v>
      </c>
      <c r="B256" s="17" t="s">
        <v>66</v>
      </c>
      <c r="C256" s="18" t="s">
        <v>12</v>
      </c>
      <c r="D256" s="19">
        <v>2</v>
      </c>
      <c r="E256" s="20">
        <v>1000</v>
      </c>
      <c r="F256" s="20">
        <f t="shared" si="7"/>
        <v>2000</v>
      </c>
      <c r="G256" s="20">
        <f t="shared" si="6"/>
        <v>0</v>
      </c>
      <c r="H256" s="21">
        <v>2000</v>
      </c>
    </row>
    <row r="257" spans="1:8" x14ac:dyDescent="0.25">
      <c r="A257" s="16" t="s">
        <v>16</v>
      </c>
      <c r="B257" s="17" t="s">
        <v>67</v>
      </c>
      <c r="C257" s="18" t="s">
        <v>12</v>
      </c>
      <c r="D257" s="19">
        <v>2</v>
      </c>
      <c r="E257" s="20">
        <v>2000</v>
      </c>
      <c r="F257" s="20">
        <f t="shared" si="7"/>
        <v>4000</v>
      </c>
      <c r="G257" s="20">
        <f t="shared" si="6"/>
        <v>28800</v>
      </c>
      <c r="H257" s="21">
        <v>32800</v>
      </c>
    </row>
    <row r="258" spans="1:8" x14ac:dyDescent="0.25">
      <c r="A258" s="16" t="s">
        <v>22</v>
      </c>
      <c r="B258" s="17" t="s">
        <v>68</v>
      </c>
      <c r="C258" s="18" t="s">
        <v>12</v>
      </c>
      <c r="D258" s="19">
        <v>1</v>
      </c>
      <c r="E258" s="20">
        <v>1800</v>
      </c>
      <c r="F258" s="20">
        <f t="shared" si="7"/>
        <v>1800</v>
      </c>
      <c r="G258" s="20">
        <f t="shared" si="6"/>
        <v>11088</v>
      </c>
      <c r="H258" s="21">
        <v>12888</v>
      </c>
    </row>
    <row r="259" spans="1:8" x14ac:dyDescent="0.25">
      <c r="A259" s="16" t="s">
        <v>24</v>
      </c>
      <c r="B259" s="17" t="s">
        <v>69</v>
      </c>
      <c r="C259" s="18" t="s">
        <v>12</v>
      </c>
      <c r="D259" s="19">
        <v>1</v>
      </c>
      <c r="E259" s="20">
        <v>1000</v>
      </c>
      <c r="F259" s="20">
        <f t="shared" si="7"/>
        <v>1000</v>
      </c>
      <c r="G259" s="20">
        <f t="shared" si="6"/>
        <v>7000</v>
      </c>
      <c r="H259" s="21">
        <v>8000</v>
      </c>
    </row>
    <row r="260" spans="1:8" x14ac:dyDescent="0.25">
      <c r="A260" s="16" t="s">
        <v>26</v>
      </c>
      <c r="B260" s="17" t="s">
        <v>23</v>
      </c>
      <c r="C260" s="18" t="s">
        <v>12</v>
      </c>
      <c r="D260" s="19">
        <v>2</v>
      </c>
      <c r="E260" s="20">
        <v>500</v>
      </c>
      <c r="F260" s="20">
        <f t="shared" si="7"/>
        <v>1000</v>
      </c>
      <c r="G260" s="20">
        <f t="shared" si="6"/>
        <v>6846.7999999999993</v>
      </c>
      <c r="H260" s="21">
        <f>13078*0.6</f>
        <v>7846.7999999999993</v>
      </c>
    </row>
    <row r="261" spans="1:8" ht="14.4" x14ac:dyDescent="0.25">
      <c r="A261" s="78" t="s">
        <v>117</v>
      </c>
      <c r="B261" s="79"/>
      <c r="C261" s="79"/>
      <c r="D261" s="79"/>
      <c r="E261" s="79"/>
      <c r="F261" s="20">
        <f t="shared" si="7"/>
        <v>0</v>
      </c>
      <c r="G261" s="20">
        <f t="shared" si="6"/>
        <v>0</v>
      </c>
      <c r="H261" s="6"/>
    </row>
    <row r="262" spans="1:8" x14ac:dyDescent="0.25">
      <c r="A262" s="87" t="s">
        <v>118</v>
      </c>
      <c r="B262" s="88"/>
      <c r="C262" s="88"/>
      <c r="D262" s="88"/>
      <c r="E262" s="89"/>
      <c r="F262" s="20">
        <f t="shared" si="7"/>
        <v>0</v>
      </c>
      <c r="G262" s="20">
        <f t="shared" ref="G262:G325" si="8">H262-F262</f>
        <v>0</v>
      </c>
      <c r="H262" s="6"/>
    </row>
    <row r="263" spans="1:8" x14ac:dyDescent="0.25">
      <c r="A263" s="16" t="s">
        <v>10</v>
      </c>
      <c r="B263" s="17" t="s">
        <v>36</v>
      </c>
      <c r="C263" s="18" t="s">
        <v>15</v>
      </c>
      <c r="D263" s="19">
        <v>4.5999999999999996</v>
      </c>
      <c r="E263" s="20">
        <v>200</v>
      </c>
      <c r="F263" s="20">
        <f t="shared" ref="F263:F326" si="9">E263*D263</f>
        <v>919.99999999999989</v>
      </c>
      <c r="G263" s="20">
        <f t="shared" si="8"/>
        <v>1080</v>
      </c>
      <c r="H263" s="21">
        <v>2000</v>
      </c>
    </row>
    <row r="264" spans="1:8" x14ac:dyDescent="0.25">
      <c r="A264" s="16" t="s">
        <v>13</v>
      </c>
      <c r="B264" s="17" t="s">
        <v>38</v>
      </c>
      <c r="C264" s="18" t="s">
        <v>15</v>
      </c>
      <c r="D264" s="19">
        <v>4.5999999999999996</v>
      </c>
      <c r="E264" s="20">
        <v>800</v>
      </c>
      <c r="F264" s="20">
        <f t="shared" si="9"/>
        <v>3679.9999999999995</v>
      </c>
      <c r="G264" s="20">
        <f t="shared" si="8"/>
        <v>4720</v>
      </c>
      <c r="H264" s="21">
        <f>10500*0.8</f>
        <v>8400</v>
      </c>
    </row>
    <row r="265" spans="1:8" x14ac:dyDescent="0.25">
      <c r="A265" s="16" t="s">
        <v>16</v>
      </c>
      <c r="B265" s="17" t="s">
        <v>17</v>
      </c>
      <c r="C265" s="18" t="s">
        <v>15</v>
      </c>
      <c r="D265" s="19">
        <v>4.5999999999999996</v>
      </c>
      <c r="E265" s="20">
        <v>300</v>
      </c>
      <c r="F265" s="20">
        <f t="shared" si="9"/>
        <v>1380</v>
      </c>
      <c r="G265" s="20">
        <f t="shared" si="8"/>
        <v>1620</v>
      </c>
      <c r="H265" s="21">
        <v>3000</v>
      </c>
    </row>
    <row r="266" spans="1:8" x14ac:dyDescent="0.25">
      <c r="A266" s="16" t="s">
        <v>22</v>
      </c>
      <c r="B266" s="17" t="s">
        <v>39</v>
      </c>
      <c r="C266" s="18" t="s">
        <v>15</v>
      </c>
      <c r="D266" s="19">
        <v>20.8</v>
      </c>
      <c r="E266" s="20">
        <v>200</v>
      </c>
      <c r="F266" s="20">
        <f t="shared" si="9"/>
        <v>4160</v>
      </c>
      <c r="G266" s="20">
        <f t="shared" si="8"/>
        <v>5840</v>
      </c>
      <c r="H266" s="21">
        <v>10000</v>
      </c>
    </row>
    <row r="267" spans="1:8" x14ac:dyDescent="0.25">
      <c r="A267" s="16" t="s">
        <v>24</v>
      </c>
      <c r="B267" s="17" t="s">
        <v>40</v>
      </c>
      <c r="C267" s="18" t="s">
        <v>15</v>
      </c>
      <c r="D267" s="19">
        <v>20.8</v>
      </c>
      <c r="E267" s="20">
        <v>1000</v>
      </c>
      <c r="F267" s="20">
        <f t="shared" si="9"/>
        <v>20800</v>
      </c>
      <c r="G267" s="20">
        <f t="shared" si="8"/>
        <v>20800</v>
      </c>
      <c r="H267" s="21">
        <f>52000*0.8</f>
        <v>41600</v>
      </c>
    </row>
    <row r="268" spans="1:8" x14ac:dyDescent="0.25">
      <c r="A268" s="16" t="s">
        <v>26</v>
      </c>
      <c r="B268" s="17" t="s">
        <v>98</v>
      </c>
      <c r="C268" s="18" t="s">
        <v>12</v>
      </c>
      <c r="D268" s="19">
        <v>1</v>
      </c>
      <c r="E268" s="20">
        <v>2500</v>
      </c>
      <c r="F268" s="20">
        <f t="shared" si="9"/>
        <v>2500</v>
      </c>
      <c r="G268" s="20">
        <f t="shared" si="8"/>
        <v>7500</v>
      </c>
      <c r="H268" s="21">
        <v>10000</v>
      </c>
    </row>
    <row r="269" spans="1:8" x14ac:dyDescent="0.25">
      <c r="A269" s="16" t="s">
        <v>28</v>
      </c>
      <c r="B269" s="17" t="s">
        <v>68</v>
      </c>
      <c r="C269" s="18" t="s">
        <v>12</v>
      </c>
      <c r="D269" s="19">
        <v>1</v>
      </c>
      <c r="E269" s="20">
        <v>1800</v>
      </c>
      <c r="F269" s="20">
        <f t="shared" si="9"/>
        <v>1800</v>
      </c>
      <c r="G269" s="20">
        <f t="shared" si="8"/>
        <v>11088</v>
      </c>
      <c r="H269" s="21">
        <v>12888</v>
      </c>
    </row>
    <row r="270" spans="1:8" x14ac:dyDescent="0.25">
      <c r="A270" s="16" t="s">
        <v>30</v>
      </c>
      <c r="B270" s="17" t="s">
        <v>69</v>
      </c>
      <c r="C270" s="18" t="s">
        <v>12</v>
      </c>
      <c r="D270" s="19">
        <v>1</v>
      </c>
      <c r="E270" s="20">
        <v>1000</v>
      </c>
      <c r="F270" s="20">
        <f t="shared" si="9"/>
        <v>1000</v>
      </c>
      <c r="G270" s="20">
        <f t="shared" si="8"/>
        <v>7000</v>
      </c>
      <c r="H270" s="21">
        <v>8000</v>
      </c>
    </row>
    <row r="271" spans="1:8" x14ac:dyDescent="0.25">
      <c r="A271" s="16" t="s">
        <v>44</v>
      </c>
      <c r="B271" s="17" t="s">
        <v>57</v>
      </c>
      <c r="C271" s="18" t="s">
        <v>12</v>
      </c>
      <c r="D271" s="19">
        <v>1</v>
      </c>
      <c r="E271" s="20">
        <v>2000</v>
      </c>
      <c r="F271" s="20">
        <f t="shared" si="9"/>
        <v>2000</v>
      </c>
      <c r="G271" s="20">
        <f t="shared" si="8"/>
        <v>0</v>
      </c>
      <c r="H271" s="21">
        <v>2000</v>
      </c>
    </row>
    <row r="272" spans="1:8" x14ac:dyDescent="0.25">
      <c r="A272" s="16" t="s">
        <v>46</v>
      </c>
      <c r="B272" s="17" t="s">
        <v>58</v>
      </c>
      <c r="C272" s="18" t="s">
        <v>12</v>
      </c>
      <c r="D272" s="19">
        <v>1</v>
      </c>
      <c r="E272" s="20">
        <v>8000</v>
      </c>
      <c r="F272" s="20">
        <f t="shared" si="9"/>
        <v>8000</v>
      </c>
      <c r="G272" s="20">
        <f t="shared" si="8"/>
        <v>12000</v>
      </c>
      <c r="H272" s="21">
        <v>20000</v>
      </c>
    </row>
    <row r="273" spans="1:8" x14ac:dyDescent="0.25">
      <c r="A273" s="16" t="s">
        <v>48</v>
      </c>
      <c r="B273" s="17" t="s">
        <v>23</v>
      </c>
      <c r="C273" s="18" t="s">
        <v>12</v>
      </c>
      <c r="D273" s="19">
        <v>1</v>
      </c>
      <c r="E273" s="20">
        <v>500</v>
      </c>
      <c r="F273" s="20">
        <f t="shared" si="9"/>
        <v>500</v>
      </c>
      <c r="G273" s="20">
        <f t="shared" si="8"/>
        <v>3423.3999999999996</v>
      </c>
      <c r="H273" s="21">
        <f>6539*0.6</f>
        <v>3923.3999999999996</v>
      </c>
    </row>
    <row r="274" spans="1:8" x14ac:dyDescent="0.25">
      <c r="A274" s="87" t="s">
        <v>119</v>
      </c>
      <c r="B274" s="88"/>
      <c r="C274" s="88"/>
      <c r="D274" s="88"/>
      <c r="E274" s="89"/>
      <c r="F274" s="20">
        <f t="shared" si="9"/>
        <v>0</v>
      </c>
      <c r="G274" s="20">
        <f t="shared" si="8"/>
        <v>0</v>
      </c>
      <c r="H274" s="6"/>
    </row>
    <row r="275" spans="1:8" x14ac:dyDescent="0.25">
      <c r="A275" s="16" t="s">
        <v>10</v>
      </c>
      <c r="B275" s="17" t="s">
        <v>36</v>
      </c>
      <c r="C275" s="18" t="s">
        <v>15</v>
      </c>
      <c r="D275" s="19">
        <v>12.1</v>
      </c>
      <c r="E275" s="20">
        <v>200</v>
      </c>
      <c r="F275" s="20">
        <f t="shared" si="9"/>
        <v>2420</v>
      </c>
      <c r="G275" s="20">
        <f t="shared" si="8"/>
        <v>1580</v>
      </c>
      <c r="H275" s="21">
        <v>4000</v>
      </c>
    </row>
    <row r="276" spans="1:8" x14ac:dyDescent="0.25">
      <c r="A276" s="16" t="s">
        <v>13</v>
      </c>
      <c r="B276" s="17" t="s">
        <v>38</v>
      </c>
      <c r="C276" s="18" t="s">
        <v>15</v>
      </c>
      <c r="D276" s="19">
        <v>12.1</v>
      </c>
      <c r="E276" s="20">
        <v>800</v>
      </c>
      <c r="F276" s="20">
        <f t="shared" si="9"/>
        <v>9680</v>
      </c>
      <c r="G276" s="20">
        <f t="shared" si="8"/>
        <v>12560</v>
      </c>
      <c r="H276" s="21">
        <f>27800*0.8</f>
        <v>22240</v>
      </c>
    </row>
    <row r="277" spans="1:8" x14ac:dyDescent="0.25">
      <c r="A277" s="16" t="s">
        <v>16</v>
      </c>
      <c r="B277" s="17" t="s">
        <v>17</v>
      </c>
      <c r="C277" s="18" t="s">
        <v>15</v>
      </c>
      <c r="D277" s="19">
        <v>12.1</v>
      </c>
      <c r="E277" s="20">
        <v>300</v>
      </c>
      <c r="F277" s="20">
        <f t="shared" si="9"/>
        <v>3630</v>
      </c>
      <c r="G277" s="20">
        <f t="shared" si="8"/>
        <v>4370</v>
      </c>
      <c r="H277" s="21">
        <v>8000</v>
      </c>
    </row>
    <row r="278" spans="1:8" x14ac:dyDescent="0.25">
      <c r="A278" s="16" t="s">
        <v>22</v>
      </c>
      <c r="B278" s="17" t="s">
        <v>14</v>
      </c>
      <c r="C278" s="18" t="s">
        <v>15</v>
      </c>
      <c r="D278" s="19">
        <v>44.9</v>
      </c>
      <c r="E278" s="20">
        <v>300</v>
      </c>
      <c r="F278" s="20">
        <f t="shared" si="9"/>
        <v>13470</v>
      </c>
      <c r="G278" s="20">
        <f t="shared" si="8"/>
        <v>15530</v>
      </c>
      <c r="H278" s="21">
        <v>29000</v>
      </c>
    </row>
    <row r="279" spans="1:8" x14ac:dyDescent="0.25">
      <c r="A279" s="16" t="s">
        <v>24</v>
      </c>
      <c r="B279" s="17" t="s">
        <v>23</v>
      </c>
      <c r="C279" s="18" t="s">
        <v>12</v>
      </c>
      <c r="D279" s="19">
        <v>2</v>
      </c>
      <c r="E279" s="20">
        <v>500</v>
      </c>
      <c r="F279" s="20">
        <f t="shared" si="9"/>
        <v>1000</v>
      </c>
      <c r="G279" s="20">
        <f t="shared" si="8"/>
        <v>6846.7999999999993</v>
      </c>
      <c r="H279" s="21">
        <f>13078*0.6</f>
        <v>7846.7999999999993</v>
      </c>
    </row>
    <row r="280" spans="1:8" x14ac:dyDescent="0.25">
      <c r="A280" s="16" t="s">
        <v>26</v>
      </c>
      <c r="B280" s="17" t="s">
        <v>57</v>
      </c>
      <c r="C280" s="18" t="s">
        <v>12</v>
      </c>
      <c r="D280" s="19">
        <v>1</v>
      </c>
      <c r="E280" s="20">
        <v>2000</v>
      </c>
      <c r="F280" s="20">
        <f t="shared" si="9"/>
        <v>2000</v>
      </c>
      <c r="G280" s="20">
        <f t="shared" si="8"/>
        <v>0</v>
      </c>
      <c r="H280" s="21">
        <v>2000</v>
      </c>
    </row>
    <row r="281" spans="1:8" x14ac:dyDescent="0.25">
      <c r="A281" s="16" t="s">
        <v>28</v>
      </c>
      <c r="B281" s="17" t="s">
        <v>58</v>
      </c>
      <c r="C281" s="18" t="s">
        <v>12</v>
      </c>
      <c r="D281" s="19">
        <v>1</v>
      </c>
      <c r="E281" s="20">
        <v>8000</v>
      </c>
      <c r="F281" s="20">
        <f t="shared" si="9"/>
        <v>8000</v>
      </c>
      <c r="G281" s="20">
        <f t="shared" si="8"/>
        <v>12000</v>
      </c>
      <c r="H281" s="21">
        <v>20000</v>
      </c>
    </row>
    <row r="282" spans="1:8" x14ac:dyDescent="0.25">
      <c r="A282" s="16" t="s">
        <v>30</v>
      </c>
      <c r="B282" s="17" t="s">
        <v>68</v>
      </c>
      <c r="C282" s="18" t="s">
        <v>12</v>
      </c>
      <c r="D282" s="19">
        <v>1</v>
      </c>
      <c r="E282" s="20">
        <v>1800</v>
      </c>
      <c r="F282" s="20">
        <f t="shared" si="9"/>
        <v>1800</v>
      </c>
      <c r="G282" s="20">
        <f t="shared" si="8"/>
        <v>11088</v>
      </c>
      <c r="H282" s="21">
        <v>12888</v>
      </c>
    </row>
    <row r="283" spans="1:8" x14ac:dyDescent="0.25">
      <c r="A283" s="16" t="s">
        <v>44</v>
      </c>
      <c r="B283" s="17" t="s">
        <v>69</v>
      </c>
      <c r="C283" s="18" t="s">
        <v>12</v>
      </c>
      <c r="D283" s="19">
        <v>1</v>
      </c>
      <c r="E283" s="20">
        <v>1000</v>
      </c>
      <c r="F283" s="20">
        <f t="shared" si="9"/>
        <v>1000</v>
      </c>
      <c r="G283" s="20">
        <f t="shared" si="8"/>
        <v>7000</v>
      </c>
      <c r="H283" s="21">
        <v>8000</v>
      </c>
    </row>
    <row r="284" spans="1:8" ht="14.4" x14ac:dyDescent="0.25">
      <c r="A284" s="78" t="s">
        <v>120</v>
      </c>
      <c r="B284" s="79"/>
      <c r="C284" s="79"/>
      <c r="D284" s="79"/>
      <c r="E284" s="79"/>
      <c r="F284" s="20">
        <f t="shared" si="9"/>
        <v>0</v>
      </c>
      <c r="G284" s="20">
        <f t="shared" si="8"/>
        <v>0</v>
      </c>
      <c r="H284" s="6"/>
    </row>
    <row r="285" spans="1:8" x14ac:dyDescent="0.25">
      <c r="A285" s="87" t="s">
        <v>121</v>
      </c>
      <c r="B285" s="88"/>
      <c r="C285" s="88"/>
      <c r="D285" s="88"/>
      <c r="E285" s="89"/>
      <c r="F285" s="20">
        <f t="shared" si="9"/>
        <v>0</v>
      </c>
      <c r="G285" s="20">
        <f t="shared" si="8"/>
        <v>0</v>
      </c>
      <c r="H285" s="6"/>
    </row>
    <row r="286" spans="1:8" x14ac:dyDescent="0.25">
      <c r="A286" s="16" t="s">
        <v>10</v>
      </c>
      <c r="B286" s="17" t="s">
        <v>122</v>
      </c>
      <c r="C286" s="18" t="s">
        <v>15</v>
      </c>
      <c r="D286" s="19">
        <v>22.2</v>
      </c>
      <c r="E286" s="20">
        <v>800</v>
      </c>
      <c r="F286" s="20">
        <f t="shared" si="9"/>
        <v>17760</v>
      </c>
      <c r="G286" s="20">
        <f t="shared" si="8"/>
        <v>35840</v>
      </c>
      <c r="H286" s="21">
        <f>67000*0.8</f>
        <v>53600</v>
      </c>
    </row>
    <row r="287" spans="1:8" x14ac:dyDescent="0.25">
      <c r="A287" s="16" t="s">
        <v>13</v>
      </c>
      <c r="B287" s="29" t="s">
        <v>123</v>
      </c>
      <c r="C287" s="18" t="s">
        <v>15</v>
      </c>
      <c r="D287" s="19">
        <v>28</v>
      </c>
      <c r="E287" s="20">
        <v>500</v>
      </c>
      <c r="F287" s="20">
        <f t="shared" si="9"/>
        <v>14000</v>
      </c>
      <c r="G287" s="20">
        <f t="shared" si="8"/>
        <v>42000</v>
      </c>
      <c r="H287" s="21">
        <v>56000</v>
      </c>
    </row>
    <row r="288" spans="1:8" x14ac:dyDescent="0.25">
      <c r="A288" s="16" t="s">
        <v>16</v>
      </c>
      <c r="B288" s="17" t="s">
        <v>23</v>
      </c>
      <c r="C288" s="18" t="s">
        <v>12</v>
      </c>
      <c r="D288" s="19">
        <v>5</v>
      </c>
      <c r="E288" s="20">
        <v>500</v>
      </c>
      <c r="F288" s="20">
        <f t="shared" si="9"/>
        <v>2500</v>
      </c>
      <c r="G288" s="20">
        <f t="shared" si="8"/>
        <v>17117.599999999999</v>
      </c>
      <c r="H288" s="21">
        <f>32696*0.6</f>
        <v>19617.599999999999</v>
      </c>
    </row>
    <row r="289" spans="1:8" x14ac:dyDescent="0.25">
      <c r="A289" s="16" t="s">
        <v>22</v>
      </c>
      <c r="B289" s="29" t="s">
        <v>124</v>
      </c>
      <c r="C289" s="18" t="s">
        <v>15</v>
      </c>
      <c r="D289" s="19">
        <v>109.6</v>
      </c>
      <c r="E289" s="20">
        <v>600</v>
      </c>
      <c r="F289" s="20">
        <f t="shared" si="9"/>
        <v>65760</v>
      </c>
      <c r="G289" s="20">
        <f t="shared" si="8"/>
        <v>44240</v>
      </c>
      <c r="H289" s="21">
        <v>110000</v>
      </c>
    </row>
    <row r="290" spans="1:8" x14ac:dyDescent="0.25">
      <c r="A290" s="16" t="s">
        <v>24</v>
      </c>
      <c r="B290" s="17" t="s">
        <v>14</v>
      </c>
      <c r="C290" s="18" t="s">
        <v>15</v>
      </c>
      <c r="D290" s="19">
        <v>109.6</v>
      </c>
      <c r="E290" s="20">
        <v>300</v>
      </c>
      <c r="F290" s="20">
        <f t="shared" si="9"/>
        <v>32880</v>
      </c>
      <c r="G290" s="20">
        <f t="shared" si="8"/>
        <v>37120</v>
      </c>
      <c r="H290" s="21">
        <v>70000</v>
      </c>
    </row>
    <row r="291" spans="1:8" x14ac:dyDescent="0.25">
      <c r="A291" s="87" t="s">
        <v>125</v>
      </c>
      <c r="B291" s="88"/>
      <c r="C291" s="88"/>
      <c r="D291" s="88"/>
      <c r="E291" s="89"/>
      <c r="F291" s="20">
        <f t="shared" si="9"/>
        <v>0</v>
      </c>
      <c r="G291" s="20">
        <f t="shared" si="8"/>
        <v>0</v>
      </c>
      <c r="H291" s="6"/>
    </row>
    <row r="292" spans="1:8" x14ac:dyDescent="0.25">
      <c r="A292" s="16" t="s">
        <v>10</v>
      </c>
      <c r="B292" s="17" t="s">
        <v>38</v>
      </c>
      <c r="C292" s="18" t="s">
        <v>15</v>
      </c>
      <c r="D292" s="19">
        <v>14</v>
      </c>
      <c r="E292" s="20">
        <v>800</v>
      </c>
      <c r="F292" s="20">
        <f t="shared" si="9"/>
        <v>11200</v>
      </c>
      <c r="G292" s="20">
        <f t="shared" si="8"/>
        <v>14560</v>
      </c>
      <c r="H292" s="21">
        <f>32200*0.8</f>
        <v>25760</v>
      </c>
    </row>
    <row r="293" spans="1:8" x14ac:dyDescent="0.25">
      <c r="A293" s="16" t="s">
        <v>13</v>
      </c>
      <c r="B293" s="17" t="s">
        <v>21</v>
      </c>
      <c r="C293" s="18" t="s">
        <v>15</v>
      </c>
      <c r="D293" s="19">
        <v>14</v>
      </c>
      <c r="E293" s="20">
        <v>500</v>
      </c>
      <c r="F293" s="20">
        <f t="shared" si="9"/>
        <v>7000</v>
      </c>
      <c r="G293" s="20">
        <f t="shared" si="8"/>
        <v>21000</v>
      </c>
      <c r="H293" s="21">
        <v>28000</v>
      </c>
    </row>
    <row r="294" spans="1:8" x14ac:dyDescent="0.25">
      <c r="A294" s="16" t="s">
        <v>16</v>
      </c>
      <c r="B294" s="17" t="s">
        <v>126</v>
      </c>
      <c r="C294" s="18" t="s">
        <v>12</v>
      </c>
      <c r="D294" s="19">
        <v>1</v>
      </c>
      <c r="E294" s="20">
        <v>7000</v>
      </c>
      <c r="F294" s="20">
        <f t="shared" si="9"/>
        <v>7000</v>
      </c>
      <c r="G294" s="20">
        <f t="shared" si="8"/>
        <v>16000</v>
      </c>
      <c r="H294" s="21">
        <v>23000</v>
      </c>
    </row>
    <row r="295" spans="1:8" x14ac:dyDescent="0.25">
      <c r="A295" s="16" t="s">
        <v>22</v>
      </c>
      <c r="B295" s="17" t="s">
        <v>76</v>
      </c>
      <c r="C295" s="18" t="s">
        <v>12</v>
      </c>
      <c r="D295" s="19">
        <v>1</v>
      </c>
      <c r="E295" s="20">
        <v>1000</v>
      </c>
      <c r="F295" s="20">
        <f t="shared" si="9"/>
        <v>1000</v>
      </c>
      <c r="G295" s="20">
        <f t="shared" si="8"/>
        <v>2000</v>
      </c>
      <c r="H295" s="21">
        <v>3000</v>
      </c>
    </row>
    <row r="296" spans="1:8" x14ac:dyDescent="0.25">
      <c r="A296" s="16" t="s">
        <v>24</v>
      </c>
      <c r="B296" s="17" t="s">
        <v>77</v>
      </c>
      <c r="C296" s="18" t="s">
        <v>12</v>
      </c>
      <c r="D296" s="19">
        <v>1</v>
      </c>
      <c r="E296" s="20">
        <v>2000</v>
      </c>
      <c r="F296" s="20">
        <f t="shared" si="9"/>
        <v>2000</v>
      </c>
      <c r="G296" s="20">
        <f t="shared" si="8"/>
        <v>28091</v>
      </c>
      <c r="H296" s="21">
        <v>30091</v>
      </c>
    </row>
    <row r="297" spans="1:8" x14ac:dyDescent="0.25">
      <c r="A297" s="16" t="s">
        <v>26</v>
      </c>
      <c r="B297" s="17" t="s">
        <v>40</v>
      </c>
      <c r="C297" s="18" t="s">
        <v>15</v>
      </c>
      <c r="D297" s="19">
        <v>48.6</v>
      </c>
      <c r="E297" s="20">
        <v>1000</v>
      </c>
      <c r="F297" s="20">
        <f t="shared" si="9"/>
        <v>48600</v>
      </c>
      <c r="G297" s="20">
        <f t="shared" si="8"/>
        <v>48600</v>
      </c>
      <c r="H297" s="21">
        <f>121500*0.8</f>
        <v>97200</v>
      </c>
    </row>
    <row r="298" spans="1:8" x14ac:dyDescent="0.25">
      <c r="A298" s="87" t="s">
        <v>127</v>
      </c>
      <c r="B298" s="88"/>
      <c r="C298" s="88"/>
      <c r="D298" s="88"/>
      <c r="E298" s="89"/>
      <c r="F298" s="20">
        <f t="shared" si="9"/>
        <v>0</v>
      </c>
      <c r="G298" s="20">
        <f t="shared" si="8"/>
        <v>0</v>
      </c>
      <c r="H298" s="6"/>
    </row>
    <row r="299" spans="1:8" x14ac:dyDescent="0.25">
      <c r="A299" s="16" t="s">
        <v>10</v>
      </c>
      <c r="B299" s="17" t="s">
        <v>21</v>
      </c>
      <c r="C299" s="18" t="s">
        <v>15</v>
      </c>
      <c r="D299" s="19">
        <v>28</v>
      </c>
      <c r="E299" s="20">
        <v>500</v>
      </c>
      <c r="F299" s="20">
        <f t="shared" si="9"/>
        <v>14000</v>
      </c>
      <c r="G299" s="20">
        <f t="shared" si="8"/>
        <v>42000</v>
      </c>
      <c r="H299" s="21">
        <v>56000</v>
      </c>
    </row>
    <row r="300" spans="1:8" x14ac:dyDescent="0.25">
      <c r="A300" s="16" t="s">
        <v>13</v>
      </c>
      <c r="B300" s="17" t="s">
        <v>36</v>
      </c>
      <c r="C300" s="18" t="s">
        <v>15</v>
      </c>
      <c r="D300" s="19">
        <v>28</v>
      </c>
      <c r="E300" s="20">
        <v>200</v>
      </c>
      <c r="F300" s="20">
        <f t="shared" si="9"/>
        <v>5600</v>
      </c>
      <c r="G300" s="20">
        <f t="shared" si="8"/>
        <v>2400</v>
      </c>
      <c r="H300" s="21">
        <v>8000</v>
      </c>
    </row>
    <row r="301" spans="1:8" x14ac:dyDescent="0.25">
      <c r="A301" s="16" t="s">
        <v>16</v>
      </c>
      <c r="B301" s="17" t="s">
        <v>38</v>
      </c>
      <c r="C301" s="18" t="s">
        <v>15</v>
      </c>
      <c r="D301" s="19">
        <v>28</v>
      </c>
      <c r="E301" s="20">
        <v>800</v>
      </c>
      <c r="F301" s="20">
        <f t="shared" si="9"/>
        <v>22400</v>
      </c>
      <c r="G301" s="20">
        <f t="shared" si="8"/>
        <v>29120</v>
      </c>
      <c r="H301" s="21">
        <f>64400*0.8</f>
        <v>51520</v>
      </c>
    </row>
    <row r="302" spans="1:8" x14ac:dyDescent="0.25">
      <c r="A302" s="16" t="s">
        <v>22</v>
      </c>
      <c r="B302" s="29" t="s">
        <v>124</v>
      </c>
      <c r="C302" s="18" t="s">
        <v>15</v>
      </c>
      <c r="D302" s="19">
        <v>60.3</v>
      </c>
      <c r="E302" s="20">
        <v>600</v>
      </c>
      <c r="F302" s="20">
        <f t="shared" si="9"/>
        <v>36180</v>
      </c>
      <c r="G302" s="20">
        <f t="shared" si="8"/>
        <v>24120</v>
      </c>
      <c r="H302" s="21">
        <v>60300</v>
      </c>
    </row>
    <row r="303" spans="1:8" x14ac:dyDescent="0.25">
      <c r="A303" s="16" t="s">
        <v>24</v>
      </c>
      <c r="B303" s="17" t="s">
        <v>14</v>
      </c>
      <c r="C303" s="18" t="s">
        <v>15</v>
      </c>
      <c r="D303" s="19">
        <v>60.3</v>
      </c>
      <c r="E303" s="20">
        <v>300</v>
      </c>
      <c r="F303" s="20">
        <f t="shared" si="9"/>
        <v>18090</v>
      </c>
      <c r="G303" s="20">
        <f t="shared" si="8"/>
        <v>19910</v>
      </c>
      <c r="H303" s="21">
        <v>38000</v>
      </c>
    </row>
    <row r="304" spans="1:8" ht="14.4" x14ac:dyDescent="0.25">
      <c r="A304" s="78" t="s">
        <v>128</v>
      </c>
      <c r="B304" s="79"/>
      <c r="C304" s="79"/>
      <c r="D304" s="79"/>
      <c r="E304" s="79"/>
      <c r="F304" s="20">
        <f t="shared" si="9"/>
        <v>0</v>
      </c>
      <c r="G304" s="20">
        <f t="shared" si="8"/>
        <v>0</v>
      </c>
      <c r="H304" s="6"/>
    </row>
    <row r="305" spans="1:8" x14ac:dyDescent="0.25">
      <c r="A305" s="87" t="s">
        <v>129</v>
      </c>
      <c r="B305" s="88"/>
      <c r="C305" s="88"/>
      <c r="D305" s="88"/>
      <c r="E305" s="89"/>
      <c r="F305" s="20">
        <f t="shared" si="9"/>
        <v>0</v>
      </c>
      <c r="G305" s="20">
        <f t="shared" si="8"/>
        <v>0</v>
      </c>
      <c r="H305" s="6"/>
    </row>
    <row r="306" spans="1:8" x14ac:dyDescent="0.25">
      <c r="A306" s="16" t="s">
        <v>10</v>
      </c>
      <c r="B306" s="17" t="s">
        <v>23</v>
      </c>
      <c r="C306" s="18" t="s">
        <v>12</v>
      </c>
      <c r="D306" s="19">
        <v>3</v>
      </c>
      <c r="E306" s="20">
        <v>500</v>
      </c>
      <c r="F306" s="20">
        <f t="shared" si="9"/>
        <v>1500</v>
      </c>
      <c r="G306" s="20">
        <f t="shared" si="8"/>
        <v>10270.199999999999</v>
      </c>
      <c r="H306" s="21">
        <f>19617*0.6</f>
        <v>11770.199999999999</v>
      </c>
    </row>
    <row r="307" spans="1:8" x14ac:dyDescent="0.25">
      <c r="A307" s="16" t="s">
        <v>13</v>
      </c>
      <c r="B307" s="17" t="s">
        <v>69</v>
      </c>
      <c r="C307" s="18" t="s">
        <v>12</v>
      </c>
      <c r="D307" s="19">
        <v>1</v>
      </c>
      <c r="E307" s="20">
        <v>1000</v>
      </c>
      <c r="F307" s="20">
        <f t="shared" si="9"/>
        <v>1000</v>
      </c>
      <c r="G307" s="20">
        <f t="shared" si="8"/>
        <v>7000</v>
      </c>
      <c r="H307" s="21">
        <v>8000</v>
      </c>
    </row>
    <row r="308" spans="1:8" x14ac:dyDescent="0.25">
      <c r="A308" s="87" t="s">
        <v>130</v>
      </c>
      <c r="B308" s="88"/>
      <c r="C308" s="88"/>
      <c r="D308" s="88"/>
      <c r="E308" s="89"/>
      <c r="F308" s="20">
        <f t="shared" si="9"/>
        <v>0</v>
      </c>
      <c r="G308" s="20">
        <f t="shared" si="8"/>
        <v>0</v>
      </c>
      <c r="H308" s="6"/>
    </row>
    <row r="309" spans="1:8" x14ac:dyDescent="0.25">
      <c r="A309" s="16" t="s">
        <v>10</v>
      </c>
      <c r="B309" s="17" t="s">
        <v>23</v>
      </c>
      <c r="C309" s="18" t="s">
        <v>12</v>
      </c>
      <c r="D309" s="19">
        <v>12</v>
      </c>
      <c r="E309" s="20">
        <v>500</v>
      </c>
      <c r="F309" s="20">
        <f t="shared" si="9"/>
        <v>6000</v>
      </c>
      <c r="G309" s="20">
        <f t="shared" si="8"/>
        <v>41083.199999999997</v>
      </c>
      <c r="H309" s="21">
        <f>78472*0.6</f>
        <v>47083.199999999997</v>
      </c>
    </row>
    <row r="310" spans="1:8" x14ac:dyDescent="0.25">
      <c r="A310" s="87" t="s">
        <v>131</v>
      </c>
      <c r="B310" s="88"/>
      <c r="C310" s="88"/>
      <c r="D310" s="88"/>
      <c r="E310" s="89"/>
      <c r="F310" s="20">
        <f t="shared" si="9"/>
        <v>0</v>
      </c>
      <c r="G310" s="20">
        <f t="shared" si="8"/>
        <v>0</v>
      </c>
      <c r="H310" s="6"/>
    </row>
    <row r="311" spans="1:8" x14ac:dyDescent="0.25">
      <c r="A311" s="16" t="s">
        <v>10</v>
      </c>
      <c r="B311" s="17" t="s">
        <v>23</v>
      </c>
      <c r="C311" s="18" t="s">
        <v>12</v>
      </c>
      <c r="D311" s="19">
        <v>9</v>
      </c>
      <c r="E311" s="20">
        <v>500</v>
      </c>
      <c r="F311" s="20">
        <f t="shared" si="9"/>
        <v>4500</v>
      </c>
      <c r="G311" s="20">
        <f t="shared" si="8"/>
        <v>30811.799999999996</v>
      </c>
      <c r="H311" s="21">
        <f>58853*0.6</f>
        <v>35311.799999999996</v>
      </c>
    </row>
    <row r="312" spans="1:8" x14ac:dyDescent="0.25">
      <c r="A312" s="87" t="s">
        <v>132</v>
      </c>
      <c r="B312" s="88"/>
      <c r="C312" s="88"/>
      <c r="D312" s="88"/>
      <c r="E312" s="89"/>
      <c r="F312" s="20">
        <f t="shared" si="9"/>
        <v>0</v>
      </c>
      <c r="G312" s="20">
        <f t="shared" si="8"/>
        <v>0</v>
      </c>
      <c r="H312" s="6"/>
    </row>
    <row r="313" spans="1:8" x14ac:dyDescent="0.25">
      <c r="A313" s="16" t="s">
        <v>10</v>
      </c>
      <c r="B313" s="17" t="s">
        <v>45</v>
      </c>
      <c r="C313" s="18" t="s">
        <v>12</v>
      </c>
      <c r="D313" s="19">
        <v>3</v>
      </c>
      <c r="E313" s="20">
        <v>720</v>
      </c>
      <c r="F313" s="20">
        <f t="shared" si="9"/>
        <v>2160</v>
      </c>
      <c r="G313" s="20">
        <f t="shared" si="8"/>
        <v>840</v>
      </c>
      <c r="H313" s="21">
        <v>3000</v>
      </c>
    </row>
    <row r="314" spans="1:8" x14ac:dyDescent="0.25">
      <c r="A314" s="16" t="s">
        <v>13</v>
      </c>
      <c r="B314" s="17" t="s">
        <v>47</v>
      </c>
      <c r="C314" s="18" t="s">
        <v>12</v>
      </c>
      <c r="D314" s="19">
        <v>3</v>
      </c>
      <c r="E314" s="20">
        <v>5000</v>
      </c>
      <c r="F314" s="20">
        <f t="shared" si="9"/>
        <v>15000</v>
      </c>
      <c r="G314" s="20">
        <f t="shared" si="8"/>
        <v>53289</v>
      </c>
      <c r="H314" s="21">
        <v>68289</v>
      </c>
    </row>
    <row r="315" spans="1:8" x14ac:dyDescent="0.25">
      <c r="A315" s="16" t="s">
        <v>16</v>
      </c>
      <c r="B315" s="17" t="s">
        <v>49</v>
      </c>
      <c r="C315" s="18" t="s">
        <v>12</v>
      </c>
      <c r="D315" s="19">
        <v>4</v>
      </c>
      <c r="E315" s="20">
        <v>1000</v>
      </c>
      <c r="F315" s="20">
        <f t="shared" si="9"/>
        <v>4000</v>
      </c>
      <c r="G315" s="20">
        <f t="shared" si="8"/>
        <v>32000</v>
      </c>
      <c r="H315" s="21">
        <v>36000</v>
      </c>
    </row>
    <row r="316" spans="1:8" x14ac:dyDescent="0.25">
      <c r="A316" s="16" t="s">
        <v>22</v>
      </c>
      <c r="B316" s="17" t="s">
        <v>51</v>
      </c>
      <c r="C316" s="18" t="s">
        <v>12</v>
      </c>
      <c r="D316" s="19">
        <v>4</v>
      </c>
      <c r="E316" s="20">
        <v>200</v>
      </c>
      <c r="F316" s="20">
        <f t="shared" si="9"/>
        <v>800</v>
      </c>
      <c r="G316" s="20">
        <f t="shared" si="8"/>
        <v>12400</v>
      </c>
      <c r="H316" s="21">
        <v>13200</v>
      </c>
    </row>
    <row r="317" spans="1:8" x14ac:dyDescent="0.25">
      <c r="A317" s="16" t="s">
        <v>24</v>
      </c>
      <c r="B317" s="17" t="s">
        <v>53</v>
      </c>
      <c r="C317" s="18" t="s">
        <v>12</v>
      </c>
      <c r="D317" s="19">
        <v>1</v>
      </c>
      <c r="E317" s="20">
        <v>500</v>
      </c>
      <c r="F317" s="20">
        <f t="shared" si="9"/>
        <v>500</v>
      </c>
      <c r="G317" s="20">
        <f t="shared" si="8"/>
        <v>3000</v>
      </c>
      <c r="H317" s="21">
        <v>3500</v>
      </c>
    </row>
    <row r="318" spans="1:8" x14ac:dyDescent="0.25">
      <c r="A318" s="87" t="s">
        <v>133</v>
      </c>
      <c r="B318" s="88"/>
      <c r="C318" s="88"/>
      <c r="D318" s="88"/>
      <c r="E318" s="89"/>
      <c r="F318" s="20">
        <f t="shared" si="9"/>
        <v>0</v>
      </c>
      <c r="G318" s="20">
        <f t="shared" si="8"/>
        <v>0</v>
      </c>
      <c r="H318" s="6"/>
    </row>
    <row r="319" spans="1:8" x14ac:dyDescent="0.25">
      <c r="A319" s="16" t="s">
        <v>10</v>
      </c>
      <c r="B319" s="17" t="s">
        <v>98</v>
      </c>
      <c r="C319" s="18" t="s">
        <v>12</v>
      </c>
      <c r="D319" s="19">
        <v>1</v>
      </c>
      <c r="E319" s="20">
        <v>2500</v>
      </c>
      <c r="F319" s="20">
        <f t="shared" si="9"/>
        <v>2500</v>
      </c>
      <c r="G319" s="20">
        <f t="shared" si="8"/>
        <v>7500</v>
      </c>
      <c r="H319" s="21">
        <v>10000</v>
      </c>
    </row>
    <row r="320" spans="1:8" x14ac:dyDescent="0.25">
      <c r="A320" s="87" t="s">
        <v>134</v>
      </c>
      <c r="B320" s="88"/>
      <c r="C320" s="88"/>
      <c r="D320" s="88"/>
      <c r="E320" s="89"/>
      <c r="F320" s="20">
        <f t="shared" si="9"/>
        <v>0</v>
      </c>
      <c r="G320" s="20">
        <f t="shared" si="8"/>
        <v>0</v>
      </c>
      <c r="H320" s="6"/>
    </row>
    <row r="321" spans="1:8" x14ac:dyDescent="0.25">
      <c r="A321" s="16" t="s">
        <v>10</v>
      </c>
      <c r="B321" s="17" t="s">
        <v>38</v>
      </c>
      <c r="C321" s="18" t="s">
        <v>15</v>
      </c>
      <c r="D321" s="19">
        <v>11.3</v>
      </c>
      <c r="E321" s="20">
        <v>800</v>
      </c>
      <c r="F321" s="20">
        <f t="shared" si="9"/>
        <v>9040</v>
      </c>
      <c r="G321" s="20">
        <f t="shared" si="8"/>
        <v>11760</v>
      </c>
      <c r="H321" s="21">
        <f>26000*0.8</f>
        <v>20800</v>
      </c>
    </row>
    <row r="322" spans="1:8" x14ac:dyDescent="0.25">
      <c r="A322" s="16" t="s">
        <v>13</v>
      </c>
      <c r="B322" s="17" t="s">
        <v>135</v>
      </c>
      <c r="C322" s="18" t="s">
        <v>15</v>
      </c>
      <c r="D322" s="19">
        <v>11.5</v>
      </c>
      <c r="E322" s="20">
        <v>800</v>
      </c>
      <c r="F322" s="20">
        <f t="shared" si="9"/>
        <v>9200</v>
      </c>
      <c r="G322" s="20">
        <f t="shared" si="8"/>
        <v>14800</v>
      </c>
      <c r="H322" s="21">
        <f>30000*0.8</f>
        <v>24000</v>
      </c>
    </row>
    <row r="323" spans="1:8" x14ac:dyDescent="0.25">
      <c r="A323" s="87" t="s">
        <v>136</v>
      </c>
      <c r="B323" s="88"/>
      <c r="C323" s="88"/>
      <c r="D323" s="88"/>
      <c r="E323" s="89"/>
      <c r="F323" s="20">
        <f t="shared" si="9"/>
        <v>0</v>
      </c>
      <c r="G323" s="20">
        <f t="shared" si="8"/>
        <v>0</v>
      </c>
      <c r="H323" s="6"/>
    </row>
    <row r="324" spans="1:8" x14ac:dyDescent="0.25">
      <c r="A324" s="16" t="s">
        <v>10</v>
      </c>
      <c r="B324" s="17" t="s">
        <v>38</v>
      </c>
      <c r="C324" s="18" t="s">
        <v>15</v>
      </c>
      <c r="D324" s="19">
        <v>3.7</v>
      </c>
      <c r="E324" s="20">
        <v>800</v>
      </c>
      <c r="F324" s="20">
        <f t="shared" si="9"/>
        <v>2960</v>
      </c>
      <c r="G324" s="20">
        <f t="shared" si="8"/>
        <v>3840</v>
      </c>
      <c r="H324" s="21">
        <f>8500*0.8</f>
        <v>6800</v>
      </c>
    </row>
    <row r="325" spans="1:8" x14ac:dyDescent="0.25">
      <c r="A325" s="87" t="s">
        <v>137</v>
      </c>
      <c r="B325" s="88"/>
      <c r="C325" s="88"/>
      <c r="D325" s="88"/>
      <c r="E325" s="89"/>
      <c r="F325" s="20">
        <f t="shared" si="9"/>
        <v>0</v>
      </c>
      <c r="G325" s="20">
        <f t="shared" si="8"/>
        <v>0</v>
      </c>
      <c r="H325" s="6"/>
    </row>
    <row r="326" spans="1:8" x14ac:dyDescent="0.25">
      <c r="A326" s="16" t="s">
        <v>10</v>
      </c>
      <c r="B326" s="17" t="s">
        <v>38</v>
      </c>
      <c r="C326" s="18" t="s">
        <v>15</v>
      </c>
      <c r="D326" s="19">
        <v>13</v>
      </c>
      <c r="E326" s="20">
        <v>800</v>
      </c>
      <c r="F326" s="20">
        <f t="shared" si="9"/>
        <v>10400</v>
      </c>
      <c r="G326" s="20">
        <f t="shared" ref="G326:G389" si="10">H326-F326</f>
        <v>13600</v>
      </c>
      <c r="H326" s="21">
        <f>30000*0.8</f>
        <v>24000</v>
      </c>
    </row>
    <row r="327" spans="1:8" x14ac:dyDescent="0.25">
      <c r="A327" s="16" t="s">
        <v>13</v>
      </c>
      <c r="B327" s="17" t="s">
        <v>23</v>
      </c>
      <c r="C327" s="18" t="s">
        <v>12</v>
      </c>
      <c r="D327" s="19">
        <v>2</v>
      </c>
      <c r="E327" s="20">
        <v>500</v>
      </c>
      <c r="F327" s="20">
        <f t="shared" ref="F327:F390" si="11">E327*D327</f>
        <v>1000</v>
      </c>
      <c r="G327" s="20">
        <f t="shared" si="10"/>
        <v>6846.7999999999993</v>
      </c>
      <c r="H327" s="21">
        <f>13078*0.6</f>
        <v>7846.7999999999993</v>
      </c>
    </row>
    <row r="328" spans="1:8" x14ac:dyDescent="0.25">
      <c r="A328" s="87" t="s">
        <v>138</v>
      </c>
      <c r="B328" s="88"/>
      <c r="C328" s="88"/>
      <c r="D328" s="88"/>
      <c r="E328" s="89"/>
      <c r="F328" s="20">
        <f t="shared" si="11"/>
        <v>0</v>
      </c>
      <c r="G328" s="20">
        <f t="shared" si="10"/>
        <v>0</v>
      </c>
      <c r="H328" s="6"/>
    </row>
    <row r="329" spans="1:8" x14ac:dyDescent="0.25">
      <c r="A329" s="16" t="s">
        <v>10</v>
      </c>
      <c r="B329" s="17" t="s">
        <v>139</v>
      </c>
      <c r="C329" s="18" t="s">
        <v>12</v>
      </c>
      <c r="D329" s="19">
        <v>1</v>
      </c>
      <c r="E329" s="20">
        <v>1000</v>
      </c>
      <c r="F329" s="20">
        <f t="shared" si="11"/>
        <v>1000</v>
      </c>
      <c r="G329" s="20">
        <f t="shared" si="10"/>
        <v>2000</v>
      </c>
      <c r="H329" s="21">
        <v>3000</v>
      </c>
    </row>
    <row r="330" spans="1:8" x14ac:dyDescent="0.25">
      <c r="A330" s="16" t="s">
        <v>13</v>
      </c>
      <c r="B330" s="17" t="s">
        <v>140</v>
      </c>
      <c r="C330" s="18" t="s">
        <v>12</v>
      </c>
      <c r="D330" s="19">
        <v>1</v>
      </c>
      <c r="E330" s="20">
        <v>2000</v>
      </c>
      <c r="F330" s="20">
        <f t="shared" si="11"/>
        <v>2000</v>
      </c>
      <c r="G330" s="20">
        <f t="shared" si="10"/>
        <v>22073</v>
      </c>
      <c r="H330" s="21">
        <v>24073</v>
      </c>
    </row>
    <row r="331" spans="1:8" ht="26.4" x14ac:dyDescent="0.25">
      <c r="A331" s="16" t="s">
        <v>16</v>
      </c>
      <c r="B331" s="17" t="s">
        <v>141</v>
      </c>
      <c r="C331" s="18" t="s">
        <v>12</v>
      </c>
      <c r="D331" s="19">
        <v>1</v>
      </c>
      <c r="E331" s="20">
        <v>1000</v>
      </c>
      <c r="F331" s="20">
        <f t="shared" si="11"/>
        <v>1000</v>
      </c>
      <c r="G331" s="20">
        <f t="shared" si="10"/>
        <v>1000</v>
      </c>
      <c r="H331" s="21">
        <v>2000</v>
      </c>
    </row>
    <row r="332" spans="1:8" x14ac:dyDescent="0.25">
      <c r="A332" s="16" t="s">
        <v>22</v>
      </c>
      <c r="B332" s="17" t="s">
        <v>142</v>
      </c>
      <c r="C332" s="18" t="s">
        <v>12</v>
      </c>
      <c r="D332" s="19">
        <v>1</v>
      </c>
      <c r="E332" s="20">
        <v>2000</v>
      </c>
      <c r="F332" s="20">
        <f t="shared" si="11"/>
        <v>2000</v>
      </c>
      <c r="G332" s="20">
        <f t="shared" si="10"/>
        <v>19064</v>
      </c>
      <c r="H332" s="21">
        <v>21064</v>
      </c>
    </row>
    <row r="333" spans="1:8" ht="26.4" x14ac:dyDescent="0.25">
      <c r="A333" s="16" t="s">
        <v>24</v>
      </c>
      <c r="B333" s="17" t="s">
        <v>143</v>
      </c>
      <c r="C333" s="18" t="s">
        <v>12</v>
      </c>
      <c r="D333" s="19">
        <v>1</v>
      </c>
      <c r="E333" s="20">
        <v>1000</v>
      </c>
      <c r="F333" s="20">
        <f t="shared" si="11"/>
        <v>1000</v>
      </c>
      <c r="G333" s="20">
        <f t="shared" si="10"/>
        <v>2000</v>
      </c>
      <c r="H333" s="21">
        <v>3000</v>
      </c>
    </row>
    <row r="334" spans="1:8" x14ac:dyDescent="0.25">
      <c r="A334" s="16" t="s">
        <v>26</v>
      </c>
      <c r="B334" s="17" t="s">
        <v>144</v>
      </c>
      <c r="C334" s="18" t="s">
        <v>12</v>
      </c>
      <c r="D334" s="19">
        <v>1</v>
      </c>
      <c r="E334" s="20">
        <v>2000</v>
      </c>
      <c r="F334" s="20">
        <f t="shared" si="11"/>
        <v>2000</v>
      </c>
      <c r="G334" s="20">
        <f t="shared" si="10"/>
        <v>22073</v>
      </c>
      <c r="H334" s="21">
        <v>24073</v>
      </c>
    </row>
    <row r="335" spans="1:8" x14ac:dyDescent="0.25">
      <c r="A335" s="87" t="s">
        <v>145</v>
      </c>
      <c r="B335" s="88"/>
      <c r="C335" s="88"/>
      <c r="D335" s="88"/>
      <c r="E335" s="89"/>
      <c r="F335" s="20">
        <f t="shared" si="11"/>
        <v>0</v>
      </c>
      <c r="G335" s="20">
        <f t="shared" si="10"/>
        <v>0</v>
      </c>
      <c r="H335" s="6"/>
    </row>
    <row r="336" spans="1:8" x14ac:dyDescent="0.25">
      <c r="A336" s="16" t="s">
        <v>10</v>
      </c>
      <c r="B336" s="17" t="s">
        <v>21</v>
      </c>
      <c r="C336" s="18" t="s">
        <v>15</v>
      </c>
      <c r="D336" s="19">
        <v>3.7</v>
      </c>
      <c r="E336" s="20">
        <v>500</v>
      </c>
      <c r="F336" s="20">
        <f t="shared" si="11"/>
        <v>1850</v>
      </c>
      <c r="G336" s="20">
        <f t="shared" si="10"/>
        <v>5650</v>
      </c>
      <c r="H336" s="21">
        <v>7500</v>
      </c>
    </row>
    <row r="337" spans="1:8" x14ac:dyDescent="0.25">
      <c r="A337" s="16" t="s">
        <v>13</v>
      </c>
      <c r="B337" s="17" t="s">
        <v>23</v>
      </c>
      <c r="C337" s="18" t="s">
        <v>12</v>
      </c>
      <c r="D337" s="19">
        <v>1</v>
      </c>
      <c r="E337" s="20">
        <v>500</v>
      </c>
      <c r="F337" s="20">
        <f t="shared" si="11"/>
        <v>500</v>
      </c>
      <c r="G337" s="20">
        <f t="shared" si="10"/>
        <v>3423.3999999999996</v>
      </c>
      <c r="H337" s="21">
        <f>6539*0.6</f>
        <v>3923.3999999999996</v>
      </c>
    </row>
    <row r="338" spans="1:8" x14ac:dyDescent="0.25">
      <c r="A338" s="87" t="s">
        <v>146</v>
      </c>
      <c r="B338" s="88"/>
      <c r="C338" s="88"/>
      <c r="D338" s="88"/>
      <c r="E338" s="89"/>
      <c r="F338" s="20">
        <f t="shared" si="11"/>
        <v>0</v>
      </c>
      <c r="G338" s="20">
        <f t="shared" si="10"/>
        <v>0</v>
      </c>
      <c r="H338" s="6"/>
    </row>
    <row r="339" spans="1:8" x14ac:dyDescent="0.25">
      <c r="A339" s="16" t="s">
        <v>10</v>
      </c>
      <c r="B339" s="17" t="s">
        <v>38</v>
      </c>
      <c r="C339" s="18" t="s">
        <v>15</v>
      </c>
      <c r="D339" s="19">
        <v>19.2</v>
      </c>
      <c r="E339" s="20">
        <v>800</v>
      </c>
      <c r="F339" s="20">
        <f t="shared" si="11"/>
        <v>15360</v>
      </c>
      <c r="G339" s="20">
        <f t="shared" si="10"/>
        <v>20000</v>
      </c>
      <c r="H339" s="21">
        <f>44200*0.8</f>
        <v>35360</v>
      </c>
    </row>
    <row r="340" spans="1:8" x14ac:dyDescent="0.25">
      <c r="A340" s="16" t="s">
        <v>13</v>
      </c>
      <c r="B340" s="17" t="s">
        <v>23</v>
      </c>
      <c r="C340" s="18" t="s">
        <v>12</v>
      </c>
      <c r="D340" s="19">
        <v>2</v>
      </c>
      <c r="E340" s="20">
        <v>500</v>
      </c>
      <c r="F340" s="20">
        <f t="shared" si="11"/>
        <v>1000</v>
      </c>
      <c r="G340" s="20">
        <f t="shared" si="10"/>
        <v>6846.7999999999993</v>
      </c>
      <c r="H340" s="21">
        <f>13078*0.6</f>
        <v>7846.7999999999993</v>
      </c>
    </row>
    <row r="341" spans="1:8" x14ac:dyDescent="0.25">
      <c r="A341" s="16" t="s">
        <v>16</v>
      </c>
      <c r="B341" s="17" t="s">
        <v>14</v>
      </c>
      <c r="C341" s="18" t="s">
        <v>15</v>
      </c>
      <c r="D341" s="19">
        <v>45.6</v>
      </c>
      <c r="E341" s="20">
        <v>300</v>
      </c>
      <c r="F341" s="20">
        <f t="shared" si="11"/>
        <v>13680</v>
      </c>
      <c r="G341" s="20">
        <f t="shared" si="10"/>
        <v>15320</v>
      </c>
      <c r="H341" s="21">
        <v>29000</v>
      </c>
    </row>
    <row r="342" spans="1:8" x14ac:dyDescent="0.25">
      <c r="A342" s="87" t="s">
        <v>147</v>
      </c>
      <c r="B342" s="88"/>
      <c r="C342" s="88"/>
      <c r="D342" s="88"/>
      <c r="E342" s="89"/>
      <c r="F342" s="20">
        <f t="shared" si="11"/>
        <v>0</v>
      </c>
      <c r="G342" s="20">
        <f t="shared" si="10"/>
        <v>0</v>
      </c>
      <c r="H342" s="6"/>
    </row>
    <row r="343" spans="1:8" x14ac:dyDescent="0.25">
      <c r="A343" s="16" t="s">
        <v>10</v>
      </c>
      <c r="B343" s="17" t="s">
        <v>38</v>
      </c>
      <c r="C343" s="18" t="s">
        <v>15</v>
      </c>
      <c r="D343" s="19">
        <v>14</v>
      </c>
      <c r="E343" s="20">
        <v>800</v>
      </c>
      <c r="F343" s="20">
        <f t="shared" si="11"/>
        <v>11200</v>
      </c>
      <c r="G343" s="20">
        <f t="shared" si="10"/>
        <v>14400</v>
      </c>
      <c r="H343" s="21">
        <f>32000*0.8</f>
        <v>25600</v>
      </c>
    </row>
    <row r="344" spans="1:8" x14ac:dyDescent="0.25">
      <c r="A344" s="16" t="s">
        <v>13</v>
      </c>
      <c r="B344" s="17" t="s">
        <v>23</v>
      </c>
      <c r="C344" s="18" t="s">
        <v>12</v>
      </c>
      <c r="D344" s="19">
        <v>2</v>
      </c>
      <c r="E344" s="20">
        <v>500</v>
      </c>
      <c r="F344" s="20">
        <f t="shared" si="11"/>
        <v>1000</v>
      </c>
      <c r="G344" s="20">
        <f t="shared" si="10"/>
        <v>6846.7999999999993</v>
      </c>
      <c r="H344" s="21">
        <f>13078*0.6</f>
        <v>7846.7999999999993</v>
      </c>
    </row>
    <row r="345" spans="1:8" x14ac:dyDescent="0.25">
      <c r="A345" s="16" t="s">
        <v>16</v>
      </c>
      <c r="B345" s="17" t="s">
        <v>14</v>
      </c>
      <c r="C345" s="18" t="s">
        <v>15</v>
      </c>
      <c r="D345" s="19">
        <v>34</v>
      </c>
      <c r="E345" s="20">
        <v>300</v>
      </c>
      <c r="F345" s="20">
        <f t="shared" si="11"/>
        <v>10200</v>
      </c>
      <c r="G345" s="20">
        <f t="shared" si="10"/>
        <v>11800</v>
      </c>
      <c r="H345" s="21">
        <v>22000</v>
      </c>
    </row>
    <row r="346" spans="1:8" x14ac:dyDescent="0.25">
      <c r="A346" s="87" t="s">
        <v>148</v>
      </c>
      <c r="B346" s="88"/>
      <c r="C346" s="88"/>
      <c r="D346" s="88"/>
      <c r="E346" s="89"/>
      <c r="F346" s="20">
        <f t="shared" si="11"/>
        <v>0</v>
      </c>
      <c r="G346" s="20">
        <f t="shared" si="10"/>
        <v>0</v>
      </c>
      <c r="H346" s="6"/>
    </row>
    <row r="347" spans="1:8" x14ac:dyDescent="0.25">
      <c r="A347" s="16" t="s">
        <v>10</v>
      </c>
      <c r="B347" s="17" t="s">
        <v>41</v>
      </c>
      <c r="C347" s="18" t="s">
        <v>15</v>
      </c>
      <c r="D347" s="19">
        <v>56</v>
      </c>
      <c r="E347" s="20">
        <v>200</v>
      </c>
      <c r="F347" s="20">
        <f t="shared" si="11"/>
        <v>11200</v>
      </c>
      <c r="G347" s="20">
        <f t="shared" si="10"/>
        <v>5220</v>
      </c>
      <c r="H347" s="21">
        <v>16420</v>
      </c>
    </row>
    <row r="348" spans="1:8" x14ac:dyDescent="0.25">
      <c r="A348" s="16" t="s">
        <v>13</v>
      </c>
      <c r="B348" s="17" t="s">
        <v>21</v>
      </c>
      <c r="C348" s="18" t="s">
        <v>15</v>
      </c>
      <c r="D348" s="19">
        <v>56</v>
      </c>
      <c r="E348" s="20">
        <v>500</v>
      </c>
      <c r="F348" s="20">
        <f t="shared" si="11"/>
        <v>28000</v>
      </c>
      <c r="G348" s="20">
        <f t="shared" si="10"/>
        <v>84000</v>
      </c>
      <c r="H348" s="21">
        <v>112000</v>
      </c>
    </row>
    <row r="349" spans="1:8" x14ac:dyDescent="0.25">
      <c r="A349" s="16" t="s">
        <v>16</v>
      </c>
      <c r="B349" s="17" t="s">
        <v>23</v>
      </c>
      <c r="C349" s="18" t="s">
        <v>12</v>
      </c>
      <c r="D349" s="19">
        <v>8</v>
      </c>
      <c r="E349" s="20">
        <v>500</v>
      </c>
      <c r="F349" s="20">
        <f t="shared" si="11"/>
        <v>4000</v>
      </c>
      <c r="G349" s="20">
        <f t="shared" si="10"/>
        <v>27388.399999999998</v>
      </c>
      <c r="H349" s="21">
        <f>52314*0.6</f>
        <v>31388.399999999998</v>
      </c>
    </row>
    <row r="350" spans="1:8" x14ac:dyDescent="0.25">
      <c r="A350" s="16" t="s">
        <v>22</v>
      </c>
      <c r="B350" s="17" t="s">
        <v>149</v>
      </c>
      <c r="C350" s="18" t="s">
        <v>12</v>
      </c>
      <c r="D350" s="19">
        <v>1</v>
      </c>
      <c r="E350" s="20">
        <v>1000</v>
      </c>
      <c r="F350" s="20">
        <f t="shared" si="11"/>
        <v>1000</v>
      </c>
      <c r="G350" s="20">
        <f t="shared" si="10"/>
        <v>2000</v>
      </c>
      <c r="H350" s="21">
        <v>3000</v>
      </c>
    </row>
    <row r="351" spans="1:8" x14ac:dyDescent="0.25">
      <c r="A351" s="16" t="s">
        <v>24</v>
      </c>
      <c r="B351" s="17" t="s">
        <v>150</v>
      </c>
      <c r="C351" s="18" t="s">
        <v>12</v>
      </c>
      <c r="D351" s="19">
        <v>1</v>
      </c>
      <c r="E351" s="20">
        <v>2000</v>
      </c>
      <c r="F351" s="20">
        <f t="shared" si="11"/>
        <v>2000</v>
      </c>
      <c r="G351" s="20">
        <f t="shared" si="10"/>
        <v>19207</v>
      </c>
      <c r="H351" s="21">
        <v>21207</v>
      </c>
    </row>
    <row r="352" spans="1:8" x14ac:dyDescent="0.25">
      <c r="A352" s="87" t="s">
        <v>151</v>
      </c>
      <c r="B352" s="88"/>
      <c r="C352" s="88"/>
      <c r="D352" s="88"/>
      <c r="E352" s="89"/>
      <c r="F352" s="20">
        <f t="shared" si="11"/>
        <v>0</v>
      </c>
      <c r="G352" s="20">
        <f t="shared" si="10"/>
        <v>0</v>
      </c>
      <c r="H352" s="6"/>
    </row>
    <row r="353" spans="1:8" x14ac:dyDescent="0.25">
      <c r="A353" s="16" t="s">
        <v>10</v>
      </c>
      <c r="B353" s="17" t="s">
        <v>36</v>
      </c>
      <c r="C353" s="18" t="s">
        <v>15</v>
      </c>
      <c r="D353" s="19">
        <v>10.5</v>
      </c>
      <c r="E353" s="20">
        <v>200</v>
      </c>
      <c r="F353" s="20">
        <f t="shared" si="11"/>
        <v>2100</v>
      </c>
      <c r="G353" s="20">
        <f t="shared" si="10"/>
        <v>1400</v>
      </c>
      <c r="H353" s="21">
        <v>3500</v>
      </c>
    </row>
    <row r="354" spans="1:8" x14ac:dyDescent="0.25">
      <c r="A354" s="16" t="s">
        <v>13</v>
      </c>
      <c r="B354" s="17" t="s">
        <v>38</v>
      </c>
      <c r="C354" s="18" t="s">
        <v>15</v>
      </c>
      <c r="D354" s="19">
        <v>10.5</v>
      </c>
      <c r="E354" s="20">
        <v>800</v>
      </c>
      <c r="F354" s="20">
        <f t="shared" si="11"/>
        <v>8400</v>
      </c>
      <c r="G354" s="20">
        <f t="shared" si="10"/>
        <v>11600</v>
      </c>
      <c r="H354" s="21">
        <f>25000*0.8</f>
        <v>20000</v>
      </c>
    </row>
    <row r="355" spans="1:8" x14ac:dyDescent="0.25">
      <c r="A355" s="16" t="s">
        <v>16</v>
      </c>
      <c r="B355" s="17" t="s">
        <v>37</v>
      </c>
      <c r="C355" s="18" t="s">
        <v>15</v>
      </c>
      <c r="D355" s="19">
        <v>24.3</v>
      </c>
      <c r="E355" s="20">
        <v>150</v>
      </c>
      <c r="F355" s="20">
        <f t="shared" si="11"/>
        <v>3645</v>
      </c>
      <c r="G355" s="20">
        <f t="shared" si="10"/>
        <v>10355</v>
      </c>
      <c r="H355" s="21">
        <v>14000</v>
      </c>
    </row>
    <row r="356" spans="1:8" x14ac:dyDescent="0.25">
      <c r="A356" s="16" t="s">
        <v>22</v>
      </c>
      <c r="B356" s="17" t="s">
        <v>41</v>
      </c>
      <c r="C356" s="18" t="s">
        <v>15</v>
      </c>
      <c r="D356" s="19">
        <v>10.5</v>
      </c>
      <c r="E356" s="20">
        <v>200</v>
      </c>
      <c r="F356" s="20">
        <f t="shared" si="11"/>
        <v>2100</v>
      </c>
      <c r="G356" s="20">
        <f t="shared" si="10"/>
        <v>1400</v>
      </c>
      <c r="H356" s="21">
        <v>3500</v>
      </c>
    </row>
    <row r="357" spans="1:8" x14ac:dyDescent="0.25">
      <c r="A357" s="16" t="s">
        <v>24</v>
      </c>
      <c r="B357" s="17" t="s">
        <v>21</v>
      </c>
      <c r="C357" s="18" t="s">
        <v>15</v>
      </c>
      <c r="D357" s="19">
        <v>10.5</v>
      </c>
      <c r="E357" s="20">
        <v>500</v>
      </c>
      <c r="F357" s="20">
        <f t="shared" si="11"/>
        <v>5250</v>
      </c>
      <c r="G357" s="20">
        <f t="shared" si="10"/>
        <v>15750</v>
      </c>
      <c r="H357" s="21">
        <v>21000</v>
      </c>
    </row>
    <row r="358" spans="1:8" ht="26.4" x14ac:dyDescent="0.25">
      <c r="A358" s="16" t="s">
        <v>26</v>
      </c>
      <c r="B358" s="17" t="s">
        <v>42</v>
      </c>
      <c r="C358" s="18" t="s">
        <v>43</v>
      </c>
      <c r="D358" s="19">
        <v>10</v>
      </c>
      <c r="E358" s="20">
        <v>500</v>
      </c>
      <c r="F358" s="20">
        <f t="shared" si="11"/>
        <v>5000</v>
      </c>
      <c r="G358" s="20">
        <f t="shared" si="10"/>
        <v>15000</v>
      </c>
      <c r="H358" s="21">
        <v>20000</v>
      </c>
    </row>
    <row r="359" spans="1:8" x14ac:dyDescent="0.25">
      <c r="A359" s="16" t="s">
        <v>28</v>
      </c>
      <c r="B359" s="17" t="s">
        <v>49</v>
      </c>
      <c r="C359" s="18" t="s">
        <v>12</v>
      </c>
      <c r="D359" s="19">
        <v>5</v>
      </c>
      <c r="E359" s="20">
        <v>1000</v>
      </c>
      <c r="F359" s="20">
        <f t="shared" si="11"/>
        <v>5000</v>
      </c>
      <c r="G359" s="20">
        <f t="shared" si="10"/>
        <v>40000</v>
      </c>
      <c r="H359" s="21">
        <v>45000</v>
      </c>
    </row>
    <row r="360" spans="1:8" x14ac:dyDescent="0.25">
      <c r="A360" s="16" t="s">
        <v>30</v>
      </c>
      <c r="B360" s="17" t="s">
        <v>51</v>
      </c>
      <c r="C360" s="18" t="s">
        <v>12</v>
      </c>
      <c r="D360" s="19">
        <v>5</v>
      </c>
      <c r="E360" s="20">
        <v>200</v>
      </c>
      <c r="F360" s="20">
        <f t="shared" si="11"/>
        <v>1000</v>
      </c>
      <c r="G360" s="20">
        <f t="shared" si="10"/>
        <v>10000</v>
      </c>
      <c r="H360" s="21">
        <v>11000</v>
      </c>
    </row>
    <row r="361" spans="1:8" x14ac:dyDescent="0.25">
      <c r="A361" s="87" t="s">
        <v>152</v>
      </c>
      <c r="B361" s="88"/>
      <c r="C361" s="88"/>
      <c r="D361" s="88"/>
      <c r="E361" s="89"/>
      <c r="F361" s="20">
        <f t="shared" si="11"/>
        <v>0</v>
      </c>
      <c r="G361" s="20">
        <f t="shared" si="10"/>
        <v>0</v>
      </c>
      <c r="H361" s="6"/>
    </row>
    <row r="362" spans="1:8" x14ac:dyDescent="0.25">
      <c r="A362" s="16" t="s">
        <v>10</v>
      </c>
      <c r="B362" s="17" t="s">
        <v>153</v>
      </c>
      <c r="C362" s="18" t="s">
        <v>12</v>
      </c>
      <c r="D362" s="19">
        <v>1</v>
      </c>
      <c r="E362" s="20">
        <v>1000</v>
      </c>
      <c r="F362" s="20">
        <f t="shared" si="11"/>
        <v>1000</v>
      </c>
      <c r="G362" s="20">
        <f t="shared" si="10"/>
        <v>2000</v>
      </c>
      <c r="H362" s="21">
        <v>3000</v>
      </c>
    </row>
    <row r="363" spans="1:8" x14ac:dyDescent="0.25">
      <c r="A363" s="16" t="s">
        <v>13</v>
      </c>
      <c r="B363" s="17" t="s">
        <v>154</v>
      </c>
      <c r="C363" s="18" t="s">
        <v>12</v>
      </c>
      <c r="D363" s="19">
        <v>1</v>
      </c>
      <c r="E363" s="20">
        <v>2000</v>
      </c>
      <c r="F363" s="20">
        <f t="shared" si="11"/>
        <v>2000</v>
      </c>
      <c r="G363" s="20">
        <f t="shared" si="10"/>
        <v>22247</v>
      </c>
      <c r="H363" s="21">
        <v>24247</v>
      </c>
    </row>
    <row r="364" spans="1:8" x14ac:dyDescent="0.25">
      <c r="A364" s="16" t="s">
        <v>16</v>
      </c>
      <c r="B364" s="17" t="s">
        <v>36</v>
      </c>
      <c r="C364" s="18" t="s">
        <v>15</v>
      </c>
      <c r="D364" s="19">
        <v>7.4</v>
      </c>
      <c r="E364" s="20">
        <v>200</v>
      </c>
      <c r="F364" s="20">
        <f t="shared" si="11"/>
        <v>1480</v>
      </c>
      <c r="G364" s="20">
        <f t="shared" si="10"/>
        <v>1520</v>
      </c>
      <c r="H364" s="21">
        <v>3000</v>
      </c>
    </row>
    <row r="365" spans="1:8" x14ac:dyDescent="0.25">
      <c r="A365" s="16" t="s">
        <v>22</v>
      </c>
      <c r="B365" s="17" t="s">
        <v>38</v>
      </c>
      <c r="C365" s="18" t="s">
        <v>15</v>
      </c>
      <c r="D365" s="19">
        <v>7.4</v>
      </c>
      <c r="E365" s="20">
        <v>800</v>
      </c>
      <c r="F365" s="20">
        <f t="shared" si="11"/>
        <v>5920</v>
      </c>
      <c r="G365" s="20">
        <f t="shared" si="10"/>
        <v>7680</v>
      </c>
      <c r="H365" s="21">
        <f>17000*0.8</f>
        <v>13600</v>
      </c>
    </row>
    <row r="366" spans="1:8" x14ac:dyDescent="0.25">
      <c r="A366" s="16" t="s">
        <v>24</v>
      </c>
      <c r="B366" s="17" t="s">
        <v>41</v>
      </c>
      <c r="C366" s="18" t="s">
        <v>15</v>
      </c>
      <c r="D366" s="19">
        <v>7.4</v>
      </c>
      <c r="E366" s="20">
        <v>200</v>
      </c>
      <c r="F366" s="20">
        <f t="shared" si="11"/>
        <v>1480</v>
      </c>
      <c r="G366" s="20">
        <f t="shared" si="10"/>
        <v>1520</v>
      </c>
      <c r="H366" s="21">
        <v>3000</v>
      </c>
    </row>
    <row r="367" spans="1:8" x14ac:dyDescent="0.25">
      <c r="A367" s="16" t="s">
        <v>26</v>
      </c>
      <c r="B367" s="17" t="s">
        <v>21</v>
      </c>
      <c r="C367" s="18" t="s">
        <v>15</v>
      </c>
      <c r="D367" s="19">
        <v>7.4</v>
      </c>
      <c r="E367" s="20">
        <v>500</v>
      </c>
      <c r="F367" s="20">
        <f t="shared" si="11"/>
        <v>3700</v>
      </c>
      <c r="G367" s="20">
        <f t="shared" si="10"/>
        <v>11300</v>
      </c>
      <c r="H367" s="21">
        <v>15000</v>
      </c>
    </row>
    <row r="368" spans="1:8" x14ac:dyDescent="0.25">
      <c r="A368" s="16" t="s">
        <v>28</v>
      </c>
      <c r="B368" s="17" t="s">
        <v>39</v>
      </c>
      <c r="C368" s="18" t="s">
        <v>15</v>
      </c>
      <c r="D368" s="19">
        <v>25.1</v>
      </c>
      <c r="E368" s="20">
        <v>200</v>
      </c>
      <c r="F368" s="20">
        <f t="shared" si="11"/>
        <v>5020</v>
      </c>
      <c r="G368" s="20">
        <f t="shared" si="10"/>
        <v>1980</v>
      </c>
      <c r="H368" s="21">
        <v>7000</v>
      </c>
    </row>
    <row r="369" spans="1:8" x14ac:dyDescent="0.25">
      <c r="A369" s="16" t="s">
        <v>30</v>
      </c>
      <c r="B369" s="17" t="s">
        <v>40</v>
      </c>
      <c r="C369" s="18" t="s">
        <v>15</v>
      </c>
      <c r="D369" s="19">
        <v>25.1</v>
      </c>
      <c r="E369" s="20">
        <v>1000</v>
      </c>
      <c r="F369" s="20">
        <f t="shared" si="11"/>
        <v>25100</v>
      </c>
      <c r="G369" s="20">
        <f t="shared" si="10"/>
        <v>25300</v>
      </c>
      <c r="H369" s="21">
        <f>63000*0.8</f>
        <v>50400</v>
      </c>
    </row>
    <row r="370" spans="1:8" x14ac:dyDescent="0.25">
      <c r="A370" s="16" t="s">
        <v>44</v>
      </c>
      <c r="B370" s="17" t="s">
        <v>53</v>
      </c>
      <c r="C370" s="18" t="s">
        <v>12</v>
      </c>
      <c r="D370" s="19">
        <v>3</v>
      </c>
      <c r="E370" s="20">
        <v>500</v>
      </c>
      <c r="F370" s="20">
        <f t="shared" si="11"/>
        <v>1500</v>
      </c>
      <c r="G370" s="20">
        <f t="shared" si="10"/>
        <v>9000</v>
      </c>
      <c r="H370" s="21">
        <v>10500</v>
      </c>
    </row>
    <row r="371" spans="1:8" x14ac:dyDescent="0.25">
      <c r="A371" s="16" t="s">
        <v>46</v>
      </c>
      <c r="B371" s="17" t="s">
        <v>155</v>
      </c>
      <c r="C371" s="18"/>
      <c r="D371" s="19">
        <v>1</v>
      </c>
      <c r="E371" s="20">
        <v>2000</v>
      </c>
      <c r="F371" s="20">
        <f t="shared" si="11"/>
        <v>2000</v>
      </c>
      <c r="G371" s="20">
        <f t="shared" si="10"/>
        <v>8000</v>
      </c>
      <c r="H371" s="21">
        <v>10000</v>
      </c>
    </row>
    <row r="372" spans="1:8" x14ac:dyDescent="0.25">
      <c r="A372" s="16" t="s">
        <v>48</v>
      </c>
      <c r="B372" s="17" t="s">
        <v>156</v>
      </c>
      <c r="C372" s="18"/>
      <c r="D372" s="19">
        <v>1</v>
      </c>
      <c r="E372" s="20">
        <v>2000</v>
      </c>
      <c r="F372" s="20">
        <f t="shared" si="11"/>
        <v>2000</v>
      </c>
      <c r="G372" s="20">
        <f t="shared" si="10"/>
        <v>8000</v>
      </c>
      <c r="H372" s="21">
        <v>10000</v>
      </c>
    </row>
    <row r="373" spans="1:8" x14ac:dyDescent="0.25">
      <c r="A373" s="87" t="s">
        <v>157</v>
      </c>
      <c r="B373" s="88"/>
      <c r="C373" s="88"/>
      <c r="D373" s="88"/>
      <c r="E373" s="89"/>
      <c r="F373" s="20">
        <f t="shared" si="11"/>
        <v>0</v>
      </c>
      <c r="G373" s="20">
        <f t="shared" si="10"/>
        <v>0</v>
      </c>
      <c r="H373" s="6"/>
    </row>
    <row r="374" spans="1:8" x14ac:dyDescent="0.25">
      <c r="A374" s="16" t="s">
        <v>10</v>
      </c>
      <c r="B374" s="17" t="s">
        <v>14</v>
      </c>
      <c r="C374" s="18" t="s">
        <v>15</v>
      </c>
      <c r="D374" s="19">
        <v>84.6</v>
      </c>
      <c r="E374" s="20">
        <v>300</v>
      </c>
      <c r="F374" s="20">
        <f t="shared" si="11"/>
        <v>25380</v>
      </c>
      <c r="G374" s="20">
        <f t="shared" si="10"/>
        <v>26620</v>
      </c>
      <c r="H374" s="21">
        <v>52000</v>
      </c>
    </row>
    <row r="375" spans="1:8" x14ac:dyDescent="0.25">
      <c r="A375" s="16" t="s">
        <v>13</v>
      </c>
      <c r="B375" s="17" t="s">
        <v>23</v>
      </c>
      <c r="C375" s="18" t="s">
        <v>12</v>
      </c>
      <c r="D375" s="19">
        <v>3</v>
      </c>
      <c r="E375" s="20">
        <v>500</v>
      </c>
      <c r="F375" s="20">
        <f t="shared" si="11"/>
        <v>1500</v>
      </c>
      <c r="G375" s="20">
        <f t="shared" si="10"/>
        <v>10270.199999999999</v>
      </c>
      <c r="H375" s="21">
        <f>19617*0.6</f>
        <v>11770.199999999999</v>
      </c>
    </row>
    <row r="376" spans="1:8" x14ac:dyDescent="0.25">
      <c r="A376" s="87" t="s">
        <v>158</v>
      </c>
      <c r="B376" s="88"/>
      <c r="C376" s="88"/>
      <c r="D376" s="88"/>
      <c r="E376" s="89"/>
      <c r="F376" s="20">
        <f t="shared" si="11"/>
        <v>0</v>
      </c>
      <c r="G376" s="20">
        <f t="shared" si="10"/>
        <v>0</v>
      </c>
      <c r="H376" s="6"/>
    </row>
    <row r="377" spans="1:8" x14ac:dyDescent="0.25">
      <c r="A377" s="16" t="s">
        <v>10</v>
      </c>
      <c r="B377" s="17" t="s">
        <v>36</v>
      </c>
      <c r="C377" s="18" t="s">
        <v>15</v>
      </c>
      <c r="D377" s="19">
        <v>8.8000000000000007</v>
      </c>
      <c r="E377" s="20">
        <v>200</v>
      </c>
      <c r="F377" s="20">
        <f t="shared" si="11"/>
        <v>1760.0000000000002</v>
      </c>
      <c r="G377" s="20">
        <f t="shared" si="10"/>
        <v>1239.9999999999998</v>
      </c>
      <c r="H377" s="21">
        <v>3000</v>
      </c>
    </row>
    <row r="378" spans="1:8" x14ac:dyDescent="0.25">
      <c r="A378" s="16" t="s">
        <v>13</v>
      </c>
      <c r="B378" s="17" t="s">
        <v>38</v>
      </c>
      <c r="C378" s="18" t="s">
        <v>15</v>
      </c>
      <c r="D378" s="19">
        <v>8.8000000000000007</v>
      </c>
      <c r="E378" s="20">
        <v>800</v>
      </c>
      <c r="F378" s="20">
        <f t="shared" si="11"/>
        <v>7040.0000000000009</v>
      </c>
      <c r="G378" s="20">
        <f t="shared" si="10"/>
        <v>9760</v>
      </c>
      <c r="H378" s="21">
        <f>21000*0.8</f>
        <v>16800</v>
      </c>
    </row>
    <row r="379" spans="1:8" x14ac:dyDescent="0.25">
      <c r="A379" s="16" t="s">
        <v>16</v>
      </c>
      <c r="B379" s="17" t="s">
        <v>41</v>
      </c>
      <c r="C379" s="18" t="s">
        <v>15</v>
      </c>
      <c r="D379" s="19">
        <v>8.8000000000000007</v>
      </c>
      <c r="E379" s="20">
        <v>200</v>
      </c>
      <c r="F379" s="20">
        <f t="shared" si="11"/>
        <v>1760.0000000000002</v>
      </c>
      <c r="G379" s="20">
        <f t="shared" si="10"/>
        <v>1239.9999999999998</v>
      </c>
      <c r="H379" s="21">
        <v>3000</v>
      </c>
    </row>
    <row r="380" spans="1:8" x14ac:dyDescent="0.25">
      <c r="A380" s="16" t="s">
        <v>22</v>
      </c>
      <c r="B380" s="17" t="s">
        <v>21</v>
      </c>
      <c r="C380" s="18" t="s">
        <v>15</v>
      </c>
      <c r="D380" s="19">
        <v>8.8000000000000007</v>
      </c>
      <c r="E380" s="20">
        <v>500</v>
      </c>
      <c r="F380" s="20">
        <f t="shared" si="11"/>
        <v>4400</v>
      </c>
      <c r="G380" s="20">
        <f t="shared" si="10"/>
        <v>13600</v>
      </c>
      <c r="H380" s="21">
        <v>18000</v>
      </c>
    </row>
    <row r="381" spans="1:8" x14ac:dyDescent="0.25">
      <c r="A381" s="16" t="s">
        <v>24</v>
      </c>
      <c r="B381" s="17" t="s">
        <v>37</v>
      </c>
      <c r="C381" s="18" t="s">
        <v>15</v>
      </c>
      <c r="D381" s="19">
        <v>22.3</v>
      </c>
      <c r="E381" s="20">
        <v>150</v>
      </c>
      <c r="F381" s="20">
        <f t="shared" si="11"/>
        <v>3345</v>
      </c>
      <c r="G381" s="20">
        <f t="shared" si="10"/>
        <v>9655</v>
      </c>
      <c r="H381" s="21">
        <v>13000</v>
      </c>
    </row>
    <row r="382" spans="1:8" x14ac:dyDescent="0.25">
      <c r="A382" s="16" t="s">
        <v>26</v>
      </c>
      <c r="B382" s="17" t="s">
        <v>39</v>
      </c>
      <c r="C382" s="18" t="s">
        <v>15</v>
      </c>
      <c r="D382" s="19">
        <v>28.3</v>
      </c>
      <c r="E382" s="20">
        <v>200</v>
      </c>
      <c r="F382" s="20">
        <f t="shared" si="11"/>
        <v>5660</v>
      </c>
      <c r="G382" s="20">
        <f t="shared" si="10"/>
        <v>2340</v>
      </c>
      <c r="H382" s="21">
        <v>8000</v>
      </c>
    </row>
    <row r="383" spans="1:8" x14ac:dyDescent="0.25">
      <c r="A383" s="16" t="s">
        <v>28</v>
      </c>
      <c r="B383" s="17" t="s">
        <v>40</v>
      </c>
      <c r="C383" s="18" t="s">
        <v>15</v>
      </c>
      <c r="D383" s="19">
        <v>28.3</v>
      </c>
      <c r="E383" s="20">
        <v>1000</v>
      </c>
      <c r="F383" s="20">
        <f t="shared" si="11"/>
        <v>28300</v>
      </c>
      <c r="G383" s="20">
        <f t="shared" si="10"/>
        <v>28500</v>
      </c>
      <c r="H383" s="21">
        <f>71000*0.8</f>
        <v>56800</v>
      </c>
    </row>
    <row r="384" spans="1:8" ht="26.4" x14ac:dyDescent="0.25">
      <c r="A384" s="16" t="s">
        <v>30</v>
      </c>
      <c r="B384" s="17" t="s">
        <v>42</v>
      </c>
      <c r="C384" s="18" t="s">
        <v>43</v>
      </c>
      <c r="D384" s="19">
        <v>10</v>
      </c>
      <c r="E384" s="20">
        <v>500</v>
      </c>
      <c r="F384" s="20">
        <f t="shared" si="11"/>
        <v>5000</v>
      </c>
      <c r="G384" s="20">
        <f t="shared" si="10"/>
        <v>15000</v>
      </c>
      <c r="H384" s="21">
        <v>20000</v>
      </c>
    </row>
    <row r="385" spans="1:8" x14ac:dyDescent="0.25">
      <c r="A385" s="30" t="s">
        <v>44</v>
      </c>
      <c r="B385" s="17" t="s">
        <v>49</v>
      </c>
      <c r="C385" s="18" t="s">
        <v>12</v>
      </c>
      <c r="D385" s="25">
        <v>6</v>
      </c>
      <c r="E385" s="20">
        <v>1000</v>
      </c>
      <c r="F385" s="20">
        <f t="shared" si="11"/>
        <v>6000</v>
      </c>
      <c r="G385" s="20">
        <f t="shared" si="10"/>
        <v>48000</v>
      </c>
      <c r="H385" s="21">
        <v>54000</v>
      </c>
    </row>
    <row r="386" spans="1:8" x14ac:dyDescent="0.25">
      <c r="A386" s="30" t="s">
        <v>46</v>
      </c>
      <c r="B386" s="17" t="s">
        <v>51</v>
      </c>
      <c r="C386" s="18" t="s">
        <v>12</v>
      </c>
      <c r="D386" s="25">
        <v>6</v>
      </c>
      <c r="E386" s="20">
        <v>200</v>
      </c>
      <c r="F386" s="20">
        <f t="shared" si="11"/>
        <v>1200</v>
      </c>
      <c r="G386" s="20">
        <f t="shared" si="10"/>
        <v>12000</v>
      </c>
      <c r="H386" s="21">
        <v>13200</v>
      </c>
    </row>
    <row r="387" spans="1:8" x14ac:dyDescent="0.25">
      <c r="A387" s="30" t="s">
        <v>48</v>
      </c>
      <c r="B387" s="17" t="s">
        <v>53</v>
      </c>
      <c r="C387" s="18" t="s">
        <v>12</v>
      </c>
      <c r="D387" s="25">
        <v>1</v>
      </c>
      <c r="E387" s="20">
        <v>500</v>
      </c>
      <c r="F387" s="20">
        <f t="shared" si="11"/>
        <v>500</v>
      </c>
      <c r="G387" s="20">
        <f t="shared" si="10"/>
        <v>3000</v>
      </c>
      <c r="H387" s="21">
        <v>3500</v>
      </c>
    </row>
    <row r="388" spans="1:8" ht="14.4" x14ac:dyDescent="0.25">
      <c r="A388" s="78" t="s">
        <v>159</v>
      </c>
      <c r="B388" s="79"/>
      <c r="C388" s="79"/>
      <c r="D388" s="79"/>
      <c r="E388" s="79"/>
      <c r="F388" s="20">
        <f t="shared" si="11"/>
        <v>0</v>
      </c>
      <c r="G388" s="20">
        <f t="shared" si="10"/>
        <v>0</v>
      </c>
      <c r="H388" s="6"/>
    </row>
    <row r="389" spans="1:8" x14ac:dyDescent="0.25">
      <c r="A389" s="87" t="s">
        <v>160</v>
      </c>
      <c r="B389" s="88"/>
      <c r="C389" s="88"/>
      <c r="D389" s="88"/>
      <c r="E389" s="89"/>
      <c r="F389" s="20">
        <f t="shared" si="11"/>
        <v>0</v>
      </c>
      <c r="G389" s="20">
        <f t="shared" si="10"/>
        <v>0</v>
      </c>
      <c r="H389" s="6"/>
    </row>
    <row r="390" spans="1:8" x14ac:dyDescent="0.25">
      <c r="A390" s="30" t="s">
        <v>10</v>
      </c>
      <c r="B390" s="17" t="s">
        <v>23</v>
      </c>
      <c r="C390" s="18" t="s">
        <v>12</v>
      </c>
      <c r="D390" s="25">
        <v>4</v>
      </c>
      <c r="E390" s="20">
        <v>500</v>
      </c>
      <c r="F390" s="20">
        <f t="shared" si="11"/>
        <v>2000</v>
      </c>
      <c r="G390" s="20">
        <f t="shared" ref="G390:G417" si="12">H390-F390</f>
        <v>13694.199999999999</v>
      </c>
      <c r="H390" s="21">
        <f>26157*0.6</f>
        <v>15694.199999999999</v>
      </c>
    </row>
    <row r="391" spans="1:8" x14ac:dyDescent="0.25">
      <c r="A391" s="30" t="s">
        <v>13</v>
      </c>
      <c r="B391" s="29" t="s">
        <v>161</v>
      </c>
      <c r="C391" s="18" t="s">
        <v>15</v>
      </c>
      <c r="D391" s="25">
        <v>5.0999999999999996</v>
      </c>
      <c r="E391" s="20">
        <v>200</v>
      </c>
      <c r="F391" s="20">
        <f t="shared" ref="F391:F417" si="13">E391*D391</f>
        <v>1019.9999999999999</v>
      </c>
      <c r="G391" s="20">
        <f t="shared" si="12"/>
        <v>500.00000000000011</v>
      </c>
      <c r="H391" s="21">
        <v>1520</v>
      </c>
    </row>
    <row r="392" spans="1:8" x14ac:dyDescent="0.25">
      <c r="A392" s="30" t="s">
        <v>16</v>
      </c>
      <c r="B392" s="17" t="s">
        <v>162</v>
      </c>
      <c r="C392" s="18" t="s">
        <v>15</v>
      </c>
      <c r="D392" s="25">
        <v>3.6</v>
      </c>
      <c r="E392" s="20">
        <v>300</v>
      </c>
      <c r="F392" s="20">
        <f t="shared" si="13"/>
        <v>1080</v>
      </c>
      <c r="G392" s="20">
        <f t="shared" si="12"/>
        <v>2000</v>
      </c>
      <c r="H392" s="21">
        <v>3080</v>
      </c>
    </row>
    <row r="393" spans="1:8" x14ac:dyDescent="0.25">
      <c r="A393" s="30" t="s">
        <v>22</v>
      </c>
      <c r="B393" s="17" t="s">
        <v>163</v>
      </c>
      <c r="C393" s="18" t="s">
        <v>15</v>
      </c>
      <c r="D393" s="25">
        <v>1</v>
      </c>
      <c r="E393" s="20">
        <v>1000</v>
      </c>
      <c r="F393" s="20">
        <f t="shared" si="13"/>
        <v>1000</v>
      </c>
      <c r="G393" s="20">
        <f t="shared" si="12"/>
        <v>1000</v>
      </c>
      <c r="H393" s="21">
        <f>2500*0.8</f>
        <v>2000</v>
      </c>
    </row>
    <row r="394" spans="1:8" x14ac:dyDescent="0.25">
      <c r="A394" s="30" t="s">
        <v>24</v>
      </c>
      <c r="B394" s="17" t="s">
        <v>164</v>
      </c>
      <c r="C394" s="18" t="s">
        <v>15</v>
      </c>
      <c r="D394" s="25">
        <v>1.2</v>
      </c>
      <c r="E394" s="20">
        <v>500</v>
      </c>
      <c r="F394" s="20">
        <f t="shared" si="13"/>
        <v>600</v>
      </c>
      <c r="G394" s="20">
        <f t="shared" si="12"/>
        <v>1800</v>
      </c>
      <c r="H394" s="21">
        <v>2400</v>
      </c>
    </row>
    <row r="395" spans="1:8" x14ac:dyDescent="0.25">
      <c r="A395" s="30" t="s">
        <v>26</v>
      </c>
      <c r="B395" s="17" t="s">
        <v>165</v>
      </c>
      <c r="C395" s="18" t="s">
        <v>15</v>
      </c>
      <c r="D395" s="25">
        <v>1.2</v>
      </c>
      <c r="E395" s="20">
        <v>500</v>
      </c>
      <c r="F395" s="20">
        <f t="shared" si="13"/>
        <v>600</v>
      </c>
      <c r="G395" s="20">
        <f t="shared" si="12"/>
        <v>1800</v>
      </c>
      <c r="H395" s="21">
        <v>2400</v>
      </c>
    </row>
    <row r="396" spans="1:8" x14ac:dyDescent="0.25">
      <c r="A396" s="90" t="s">
        <v>166</v>
      </c>
      <c r="B396" s="91"/>
      <c r="C396" s="91"/>
      <c r="D396" s="91"/>
      <c r="E396" s="92"/>
      <c r="F396" s="20">
        <f t="shared" si="13"/>
        <v>0</v>
      </c>
      <c r="G396" s="20">
        <f t="shared" si="12"/>
        <v>0</v>
      </c>
      <c r="H396" s="6"/>
    </row>
    <row r="397" spans="1:8" x14ac:dyDescent="0.25">
      <c r="A397" s="30" t="s">
        <v>10</v>
      </c>
      <c r="B397" s="29" t="s">
        <v>167</v>
      </c>
      <c r="C397" s="18" t="s">
        <v>15</v>
      </c>
      <c r="D397" s="25">
        <v>1.5</v>
      </c>
      <c r="E397" s="20">
        <v>200</v>
      </c>
      <c r="F397" s="20">
        <f t="shared" si="13"/>
        <v>300</v>
      </c>
      <c r="G397" s="20">
        <f t="shared" si="12"/>
        <v>500</v>
      </c>
      <c r="H397" s="21">
        <v>800</v>
      </c>
    </row>
    <row r="398" spans="1:8" x14ac:dyDescent="0.25">
      <c r="A398" s="30" t="s">
        <v>13</v>
      </c>
      <c r="B398" s="17" t="s">
        <v>17</v>
      </c>
      <c r="C398" s="18" t="s">
        <v>15</v>
      </c>
      <c r="D398" s="25">
        <v>16</v>
      </c>
      <c r="E398" s="20">
        <v>300</v>
      </c>
      <c r="F398" s="20">
        <f t="shared" si="13"/>
        <v>4800</v>
      </c>
      <c r="G398" s="20">
        <f t="shared" si="12"/>
        <v>4000</v>
      </c>
      <c r="H398" s="21">
        <v>8800</v>
      </c>
    </row>
    <row r="399" spans="1:8" x14ac:dyDescent="0.25">
      <c r="A399" s="30" t="s">
        <v>16</v>
      </c>
      <c r="B399" s="17" t="s">
        <v>14</v>
      </c>
      <c r="C399" s="18" t="s">
        <v>15</v>
      </c>
      <c r="D399" s="25">
        <v>18.5</v>
      </c>
      <c r="E399" s="20">
        <v>300</v>
      </c>
      <c r="F399" s="20">
        <f t="shared" si="13"/>
        <v>5550</v>
      </c>
      <c r="G399" s="20">
        <f t="shared" si="12"/>
        <v>6050</v>
      </c>
      <c r="H399" s="21">
        <v>11600</v>
      </c>
    </row>
    <row r="400" spans="1:8" x14ac:dyDescent="0.25">
      <c r="A400" s="90" t="s">
        <v>168</v>
      </c>
      <c r="B400" s="91"/>
      <c r="C400" s="91"/>
      <c r="D400" s="91"/>
      <c r="E400" s="92"/>
      <c r="F400" s="20">
        <f t="shared" si="13"/>
        <v>0</v>
      </c>
      <c r="G400" s="20">
        <f t="shared" si="12"/>
        <v>0</v>
      </c>
      <c r="H400" s="6"/>
    </row>
    <row r="401" spans="1:8" x14ac:dyDescent="0.25">
      <c r="A401" s="30" t="s">
        <v>10</v>
      </c>
      <c r="B401" s="29" t="s">
        <v>167</v>
      </c>
      <c r="C401" s="18" t="s">
        <v>15</v>
      </c>
      <c r="D401" s="25">
        <v>1.5</v>
      </c>
      <c r="E401" s="20">
        <v>200</v>
      </c>
      <c r="F401" s="20">
        <f t="shared" si="13"/>
        <v>300</v>
      </c>
      <c r="G401" s="20">
        <f t="shared" si="12"/>
        <v>200</v>
      </c>
      <c r="H401" s="21">
        <v>500</v>
      </c>
    </row>
    <row r="402" spans="1:8" x14ac:dyDescent="0.25">
      <c r="A402" s="30" t="s">
        <v>13</v>
      </c>
      <c r="B402" s="17" t="s">
        <v>23</v>
      </c>
      <c r="C402" s="18" t="s">
        <v>12</v>
      </c>
      <c r="D402" s="25">
        <v>7</v>
      </c>
      <c r="E402" s="20">
        <v>500</v>
      </c>
      <c r="F402" s="20">
        <f t="shared" si="13"/>
        <v>3500</v>
      </c>
      <c r="G402" s="20">
        <f t="shared" si="12"/>
        <v>23965</v>
      </c>
      <c r="H402" s="21">
        <f>45775*0.6</f>
        <v>27465</v>
      </c>
    </row>
    <row r="403" spans="1:8" x14ac:dyDescent="0.25">
      <c r="A403" s="30" t="s">
        <v>16</v>
      </c>
      <c r="B403" s="29" t="s">
        <v>169</v>
      </c>
      <c r="C403" s="18" t="s">
        <v>15</v>
      </c>
      <c r="D403" s="25">
        <v>1.5</v>
      </c>
      <c r="E403" s="20">
        <v>200</v>
      </c>
      <c r="F403" s="20">
        <f t="shared" si="13"/>
        <v>300</v>
      </c>
      <c r="G403" s="20">
        <f t="shared" si="12"/>
        <v>500</v>
      </c>
      <c r="H403" s="21">
        <v>800</v>
      </c>
    </row>
    <row r="404" spans="1:8" x14ac:dyDescent="0.25">
      <c r="A404" s="30" t="s">
        <v>22</v>
      </c>
      <c r="B404" s="29" t="s">
        <v>170</v>
      </c>
      <c r="C404" s="18" t="s">
        <v>12</v>
      </c>
      <c r="D404" s="25">
        <v>2</v>
      </c>
      <c r="E404" s="20">
        <v>200</v>
      </c>
      <c r="F404" s="20">
        <f t="shared" si="13"/>
        <v>400</v>
      </c>
      <c r="G404" s="20">
        <f t="shared" si="12"/>
        <v>500</v>
      </c>
      <c r="H404" s="21">
        <v>900</v>
      </c>
    </row>
    <row r="405" spans="1:8" x14ac:dyDescent="0.25">
      <c r="A405" s="30" t="s">
        <v>24</v>
      </c>
      <c r="B405" s="17" t="s">
        <v>17</v>
      </c>
      <c r="C405" s="18" t="s">
        <v>15</v>
      </c>
      <c r="D405" s="25">
        <v>38.4</v>
      </c>
      <c r="E405" s="20">
        <v>300</v>
      </c>
      <c r="F405" s="20">
        <f t="shared" si="13"/>
        <v>11520</v>
      </c>
      <c r="G405" s="20">
        <f t="shared" si="12"/>
        <v>10480</v>
      </c>
      <c r="H405" s="21">
        <v>22000</v>
      </c>
    </row>
    <row r="406" spans="1:8" x14ac:dyDescent="0.25">
      <c r="A406" s="30" t="s">
        <v>26</v>
      </c>
      <c r="B406" s="17" t="s">
        <v>14</v>
      </c>
      <c r="C406" s="18" t="s">
        <v>15</v>
      </c>
      <c r="D406" s="25">
        <v>43</v>
      </c>
      <c r="E406" s="20">
        <v>300</v>
      </c>
      <c r="F406" s="20">
        <f t="shared" si="13"/>
        <v>12900</v>
      </c>
      <c r="G406" s="20">
        <f t="shared" si="12"/>
        <v>13100</v>
      </c>
      <c r="H406" s="21">
        <v>26000</v>
      </c>
    </row>
    <row r="407" spans="1:8" x14ac:dyDescent="0.25">
      <c r="A407" s="90" t="s">
        <v>171</v>
      </c>
      <c r="B407" s="91"/>
      <c r="C407" s="91"/>
      <c r="D407" s="91"/>
      <c r="E407" s="92"/>
      <c r="F407" s="20">
        <f t="shared" si="13"/>
        <v>0</v>
      </c>
      <c r="G407" s="20">
        <f t="shared" si="12"/>
        <v>0</v>
      </c>
      <c r="H407" s="6"/>
    </row>
    <row r="408" spans="1:8" x14ac:dyDescent="0.25">
      <c r="A408" s="30" t="s">
        <v>10</v>
      </c>
      <c r="B408" s="17" t="s">
        <v>23</v>
      </c>
      <c r="C408" s="18" t="s">
        <v>12</v>
      </c>
      <c r="D408" s="25">
        <v>2</v>
      </c>
      <c r="E408" s="20">
        <v>500</v>
      </c>
      <c r="F408" s="20">
        <f t="shared" si="13"/>
        <v>1000</v>
      </c>
      <c r="G408" s="20">
        <f t="shared" si="12"/>
        <v>6846.7999999999993</v>
      </c>
      <c r="H408" s="21">
        <f>13078*0.6</f>
        <v>7846.7999999999993</v>
      </c>
    </row>
    <row r="409" spans="1:8" x14ac:dyDescent="0.25">
      <c r="A409" s="30" t="s">
        <v>13</v>
      </c>
      <c r="B409" s="17" t="s">
        <v>17</v>
      </c>
      <c r="C409" s="18" t="s">
        <v>15</v>
      </c>
      <c r="D409" s="25">
        <v>19</v>
      </c>
      <c r="E409" s="20">
        <v>300</v>
      </c>
      <c r="F409" s="20">
        <f t="shared" si="13"/>
        <v>5700</v>
      </c>
      <c r="G409" s="20">
        <f t="shared" si="12"/>
        <v>7300</v>
      </c>
      <c r="H409" s="21">
        <v>13000</v>
      </c>
    </row>
    <row r="410" spans="1:8" x14ac:dyDescent="0.25">
      <c r="A410" s="30" t="s">
        <v>16</v>
      </c>
      <c r="B410" s="29" t="s">
        <v>167</v>
      </c>
      <c r="C410" s="18" t="s">
        <v>15</v>
      </c>
      <c r="D410" s="25">
        <v>1.5</v>
      </c>
      <c r="E410" s="20">
        <v>200</v>
      </c>
      <c r="F410" s="20">
        <f t="shared" si="13"/>
        <v>300</v>
      </c>
      <c r="G410" s="20">
        <f t="shared" si="12"/>
        <v>500</v>
      </c>
      <c r="H410" s="21">
        <v>800</v>
      </c>
    </row>
    <row r="411" spans="1:8" x14ac:dyDescent="0.25">
      <c r="A411" s="90" t="s">
        <v>172</v>
      </c>
      <c r="B411" s="91"/>
      <c r="C411" s="91"/>
      <c r="D411" s="91"/>
      <c r="E411" s="92"/>
      <c r="F411" s="20">
        <f t="shared" si="13"/>
        <v>0</v>
      </c>
      <c r="G411" s="20">
        <f t="shared" si="12"/>
        <v>0</v>
      </c>
      <c r="H411" s="6"/>
    </row>
    <row r="412" spans="1:8" x14ac:dyDescent="0.25">
      <c r="A412" s="30" t="s">
        <v>10</v>
      </c>
      <c r="B412" s="17" t="s">
        <v>51</v>
      </c>
      <c r="C412" s="18" t="s">
        <v>12</v>
      </c>
      <c r="D412" s="25">
        <v>8</v>
      </c>
      <c r="E412" s="20">
        <v>200</v>
      </c>
      <c r="F412" s="20">
        <f t="shared" si="13"/>
        <v>1600</v>
      </c>
      <c r="G412" s="20">
        <f t="shared" si="12"/>
        <v>16000</v>
      </c>
      <c r="H412" s="21">
        <v>17600</v>
      </c>
    </row>
    <row r="413" spans="1:8" x14ac:dyDescent="0.25">
      <c r="A413" s="90" t="s">
        <v>173</v>
      </c>
      <c r="B413" s="91"/>
      <c r="C413" s="91"/>
      <c r="D413" s="91"/>
      <c r="E413" s="92"/>
      <c r="F413" s="20">
        <f t="shared" si="13"/>
        <v>0</v>
      </c>
      <c r="G413" s="20">
        <f t="shared" si="12"/>
        <v>0</v>
      </c>
      <c r="H413" s="6"/>
    </row>
    <row r="414" spans="1:8" x14ac:dyDescent="0.25">
      <c r="A414" s="30" t="s">
        <v>10</v>
      </c>
      <c r="B414" s="17" t="s">
        <v>23</v>
      </c>
      <c r="C414" s="18" t="s">
        <v>12</v>
      </c>
      <c r="D414" s="25">
        <v>7</v>
      </c>
      <c r="E414" s="20">
        <v>500</v>
      </c>
      <c r="F414" s="20">
        <f t="shared" si="13"/>
        <v>3500</v>
      </c>
      <c r="G414" s="20">
        <f t="shared" si="12"/>
        <v>23965</v>
      </c>
      <c r="H414" s="21">
        <f>45775*0.6</f>
        <v>27465</v>
      </c>
    </row>
    <row r="415" spans="1:8" x14ac:dyDescent="0.25">
      <c r="A415" s="30" t="s">
        <v>13</v>
      </c>
      <c r="B415" s="17" t="s">
        <v>17</v>
      </c>
      <c r="C415" s="18" t="s">
        <v>15</v>
      </c>
      <c r="D415" s="25">
        <v>75</v>
      </c>
      <c r="E415" s="20">
        <v>300</v>
      </c>
      <c r="F415" s="20">
        <f t="shared" si="13"/>
        <v>22500</v>
      </c>
      <c r="G415" s="20">
        <f t="shared" si="12"/>
        <v>22500</v>
      </c>
      <c r="H415" s="21">
        <v>45000</v>
      </c>
    </row>
    <row r="416" spans="1:8" x14ac:dyDescent="0.25">
      <c r="A416" s="30" t="s">
        <v>16</v>
      </c>
      <c r="B416" s="29" t="s">
        <v>170</v>
      </c>
      <c r="C416" s="18" t="s">
        <v>12</v>
      </c>
      <c r="D416" s="25">
        <v>4</v>
      </c>
      <c r="E416" s="20">
        <v>200</v>
      </c>
      <c r="F416" s="20">
        <f t="shared" si="13"/>
        <v>800</v>
      </c>
      <c r="G416" s="20">
        <f t="shared" si="12"/>
        <v>1000</v>
      </c>
      <c r="H416" s="21">
        <v>1800</v>
      </c>
    </row>
    <row r="417" spans="1:8" x14ac:dyDescent="0.25">
      <c r="A417" s="30" t="s">
        <v>22</v>
      </c>
      <c r="B417" s="17" t="s">
        <v>14</v>
      </c>
      <c r="C417" s="18" t="s">
        <v>15</v>
      </c>
      <c r="D417" s="25">
        <v>89.6</v>
      </c>
      <c r="E417" s="20">
        <v>300</v>
      </c>
      <c r="F417" s="20">
        <f t="shared" si="13"/>
        <v>26880</v>
      </c>
      <c r="G417" s="20">
        <f t="shared" si="12"/>
        <v>27120</v>
      </c>
      <c r="H417" s="21">
        <v>54000</v>
      </c>
    </row>
    <row r="418" spans="1:8" x14ac:dyDescent="0.25">
      <c r="A418" s="31"/>
      <c r="B418" s="32"/>
      <c r="C418" s="33"/>
      <c r="D418" s="34"/>
      <c r="E418" s="35">
        <f>SUM(E6:E417)</f>
        <v>444810</v>
      </c>
      <c r="F418" s="35">
        <f>SUM(F6:F417)</f>
        <v>2486321</v>
      </c>
      <c r="G418" s="35">
        <f>SUM(G6:G417)</f>
        <v>5384250</v>
      </c>
      <c r="H418" s="35">
        <f>SUM(H6:H417)</f>
        <v>7870571</v>
      </c>
    </row>
    <row r="419" spans="1:8" x14ac:dyDescent="0.25">
      <c r="A419" s="31"/>
      <c r="B419" s="32"/>
      <c r="C419" s="33"/>
      <c r="D419" s="34"/>
      <c r="E419" s="36"/>
      <c r="F419" s="36"/>
      <c r="G419" s="36"/>
      <c r="H419" s="36"/>
    </row>
    <row r="421" spans="1:8" x14ac:dyDescent="0.25">
      <c r="B421" s="38" t="s">
        <v>174</v>
      </c>
    </row>
    <row r="422" spans="1:8" x14ac:dyDescent="0.25">
      <c r="B422" s="38" t="s">
        <v>175</v>
      </c>
    </row>
    <row r="423" spans="1:8" ht="26.4" x14ac:dyDescent="0.25">
      <c r="B423" s="38" t="s">
        <v>176</v>
      </c>
    </row>
    <row r="424" spans="1:8" x14ac:dyDescent="0.25">
      <c r="B424" s="38" t="s">
        <v>177</v>
      </c>
    </row>
    <row r="425" spans="1:8" x14ac:dyDescent="0.25">
      <c r="B425" s="38" t="s">
        <v>178</v>
      </c>
    </row>
    <row r="426" spans="1:8" x14ac:dyDescent="0.25">
      <c r="B426" s="38" t="s">
        <v>179</v>
      </c>
    </row>
    <row r="427" spans="1:8" x14ac:dyDescent="0.25">
      <c r="B427" s="38" t="s">
        <v>180</v>
      </c>
    </row>
    <row r="428" spans="1:8" ht="39.6" x14ac:dyDescent="0.25">
      <c r="B428" s="38" t="s">
        <v>181</v>
      </c>
    </row>
    <row r="429" spans="1:8" x14ac:dyDescent="0.25">
      <c r="B429" s="38" t="s">
        <v>182</v>
      </c>
    </row>
    <row r="430" spans="1:8" x14ac:dyDescent="0.25">
      <c r="B430" s="38" t="s">
        <v>183</v>
      </c>
    </row>
    <row r="431" spans="1:8" x14ac:dyDescent="0.25">
      <c r="B431" s="38" t="s">
        <v>184</v>
      </c>
    </row>
  </sheetData>
  <mergeCells count="58">
    <mergeCell ref="A400:E400"/>
    <mergeCell ref="A407:E407"/>
    <mergeCell ref="A411:E411"/>
    <mergeCell ref="A413:E413"/>
    <mergeCell ref="A361:E361"/>
    <mergeCell ref="A373:E373"/>
    <mergeCell ref="A376:E376"/>
    <mergeCell ref="A388:E388"/>
    <mergeCell ref="A389:E389"/>
    <mergeCell ref="A396:E396"/>
    <mergeCell ref="A352:E352"/>
    <mergeCell ref="A310:E310"/>
    <mergeCell ref="A312:E312"/>
    <mergeCell ref="A318:E318"/>
    <mergeCell ref="A320:E320"/>
    <mergeCell ref="A323:E323"/>
    <mergeCell ref="A325:E325"/>
    <mergeCell ref="A328:E328"/>
    <mergeCell ref="A335:E335"/>
    <mergeCell ref="A338:E338"/>
    <mergeCell ref="A342:E342"/>
    <mergeCell ref="A346:E346"/>
    <mergeCell ref="A308:E308"/>
    <mergeCell ref="A237:E237"/>
    <mergeCell ref="A254:E254"/>
    <mergeCell ref="A261:E261"/>
    <mergeCell ref="A262:E262"/>
    <mergeCell ref="A274:E274"/>
    <mergeCell ref="A284:E284"/>
    <mergeCell ref="A285:E285"/>
    <mergeCell ref="A291:E291"/>
    <mergeCell ref="A298:E298"/>
    <mergeCell ref="A304:E304"/>
    <mergeCell ref="A305:E305"/>
    <mergeCell ref="A228:E228"/>
    <mergeCell ref="A96:E96"/>
    <mergeCell ref="A101:E101"/>
    <mergeCell ref="A113:E113"/>
    <mergeCell ref="A132:E132"/>
    <mergeCell ref="A144:E144"/>
    <mergeCell ref="A163:E163"/>
    <mergeCell ref="A177:E177"/>
    <mergeCell ref="A182:E182"/>
    <mergeCell ref="A197:E197"/>
    <mergeCell ref="A204:E204"/>
    <mergeCell ref="A221:E221"/>
    <mergeCell ref="A95:E95"/>
    <mergeCell ref="A4:H4"/>
    <mergeCell ref="A5:E5"/>
    <mergeCell ref="A9:E9"/>
    <mergeCell ref="A18:E18"/>
    <mergeCell ref="A25:E25"/>
    <mergeCell ref="A39:E39"/>
    <mergeCell ref="A50:E50"/>
    <mergeCell ref="A57:E57"/>
    <mergeCell ref="A72:E72"/>
    <mergeCell ref="A83:E83"/>
    <mergeCell ref="A86:E8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26"/>
  <sheetViews>
    <sheetView tabSelected="1" zoomScaleNormal="100" workbookViewId="0">
      <pane ySplit="3" topLeftCell="A4" activePane="bottomLeft" state="frozen"/>
      <selection pane="bottomLeft" activeCell="M5" sqref="M5"/>
    </sheetView>
  </sheetViews>
  <sheetFormatPr defaultRowHeight="15.6" outlineLevelRow="1" x14ac:dyDescent="0.3"/>
  <cols>
    <col min="1" max="1" width="9.109375" style="53"/>
    <col min="2" max="2" width="45.109375" style="53" customWidth="1"/>
    <col min="3" max="3" width="9.109375" style="53"/>
    <col min="4" max="4" width="14.88671875" style="53" customWidth="1"/>
    <col min="5" max="5" width="13.6640625" style="54" hidden="1" customWidth="1"/>
    <col min="6" max="6" width="13.5546875" style="54" hidden="1" customWidth="1"/>
    <col min="7" max="7" width="12.88671875" style="54" hidden="1" customWidth="1"/>
    <col min="8" max="8" width="14.33203125" style="54" hidden="1" customWidth="1"/>
    <col min="9" max="9" width="23.5546875" customWidth="1"/>
    <col min="10" max="11" width="18.5546875" customWidth="1"/>
    <col min="12" max="13" width="19.5546875" customWidth="1"/>
  </cols>
  <sheetData>
    <row r="1" spans="1:13" ht="14.4" x14ac:dyDescent="0.3">
      <c r="A1" s="93" t="s">
        <v>202</v>
      </c>
      <c r="B1" s="93"/>
      <c r="C1" s="93"/>
      <c r="D1" s="93"/>
      <c r="E1" s="93"/>
      <c r="F1" s="93"/>
      <c r="G1" s="93"/>
      <c r="H1" s="93"/>
      <c r="I1" s="93"/>
    </row>
    <row r="2" spans="1:13" ht="46.8" x14ac:dyDescent="0.3">
      <c r="A2" s="44" t="s">
        <v>0</v>
      </c>
      <c r="B2" s="45" t="s">
        <v>206</v>
      </c>
      <c r="C2" s="45" t="s">
        <v>2</v>
      </c>
      <c r="D2" s="46" t="s">
        <v>3</v>
      </c>
      <c r="E2" s="49" t="s">
        <v>4</v>
      </c>
      <c r="F2" s="49" t="s">
        <v>5</v>
      </c>
      <c r="G2" s="49" t="s">
        <v>6</v>
      </c>
      <c r="H2" s="49" t="s">
        <v>7</v>
      </c>
      <c r="I2" s="62" t="s">
        <v>208</v>
      </c>
      <c r="J2" s="101" t="s">
        <v>209</v>
      </c>
      <c r="K2" s="102"/>
      <c r="L2" s="62" t="s">
        <v>208</v>
      </c>
      <c r="M2" s="62" t="s">
        <v>213</v>
      </c>
    </row>
    <row r="3" spans="1:13" x14ac:dyDescent="0.3">
      <c r="A3" s="47">
        <v>1</v>
      </c>
      <c r="B3" s="48">
        <v>2</v>
      </c>
      <c r="C3" s="48">
        <v>3</v>
      </c>
      <c r="D3" s="48">
        <v>4</v>
      </c>
      <c r="E3" s="48">
        <v>5</v>
      </c>
      <c r="F3" s="48">
        <v>6</v>
      </c>
      <c r="G3" s="48">
        <v>7</v>
      </c>
      <c r="H3" s="48">
        <v>8</v>
      </c>
      <c r="I3" s="74">
        <v>5</v>
      </c>
      <c r="J3" s="74">
        <v>6</v>
      </c>
      <c r="K3" s="74">
        <v>7</v>
      </c>
      <c r="L3" s="74">
        <v>8</v>
      </c>
      <c r="M3" s="74">
        <v>9</v>
      </c>
    </row>
    <row r="4" spans="1:13" s="6" customFormat="1" x14ac:dyDescent="0.25">
      <c r="A4" s="96" t="s">
        <v>197</v>
      </c>
      <c r="B4" s="97"/>
      <c r="C4" s="97"/>
      <c r="D4" s="97"/>
      <c r="E4" s="97"/>
      <c r="F4" s="97"/>
      <c r="G4" s="97"/>
      <c r="H4" s="97"/>
      <c r="I4" s="97"/>
      <c r="J4" s="60"/>
      <c r="K4" s="60"/>
      <c r="L4" s="60"/>
      <c r="M4" s="60"/>
    </row>
    <row r="5" spans="1:13" s="6" customFormat="1" ht="79.2" x14ac:dyDescent="0.25">
      <c r="A5" s="98" t="s">
        <v>189</v>
      </c>
      <c r="B5" s="99"/>
      <c r="C5" s="99"/>
      <c r="D5" s="99"/>
      <c r="E5" s="99"/>
      <c r="F5" s="99"/>
      <c r="G5" s="99"/>
      <c r="H5" s="99"/>
      <c r="I5" s="99"/>
      <c r="J5" s="103" t="s">
        <v>210</v>
      </c>
      <c r="K5" s="103" t="s">
        <v>211</v>
      </c>
      <c r="L5" s="103" t="s">
        <v>212</v>
      </c>
      <c r="M5" s="103" t="s">
        <v>214</v>
      </c>
    </row>
    <row r="6" spans="1:13" s="6" customFormat="1" ht="31.2" outlineLevel="1" x14ac:dyDescent="0.25">
      <c r="A6" s="55"/>
      <c r="B6" s="56" t="s">
        <v>190</v>
      </c>
      <c r="C6" s="45"/>
      <c r="D6" s="52"/>
      <c r="E6" s="50"/>
      <c r="F6" s="50"/>
      <c r="G6" s="50"/>
      <c r="H6" s="50"/>
      <c r="I6" s="60"/>
      <c r="J6" s="60"/>
      <c r="K6" s="60"/>
      <c r="L6" s="60"/>
      <c r="M6" s="60"/>
    </row>
    <row r="7" spans="1:13" s="6" customFormat="1" ht="46.8" outlineLevel="1" x14ac:dyDescent="0.25">
      <c r="A7" s="55">
        <v>1</v>
      </c>
      <c r="B7" s="51" t="s">
        <v>186</v>
      </c>
      <c r="C7" s="58" t="s">
        <v>15</v>
      </c>
      <c r="D7" s="59">
        <v>184.04</v>
      </c>
      <c r="E7" s="50">
        <v>200</v>
      </c>
      <c r="F7" s="50">
        <f t="shared" ref="F7" si="0">E7*D7</f>
        <v>36808</v>
      </c>
      <c r="G7" s="50"/>
      <c r="H7" s="50">
        <f>F7+G7</f>
        <v>36808</v>
      </c>
      <c r="I7" s="61" t="s">
        <v>187</v>
      </c>
      <c r="J7" s="61"/>
      <c r="K7" s="61">
        <f>J7*D7</f>
        <v>0</v>
      </c>
      <c r="L7" s="61"/>
      <c r="M7" s="61"/>
    </row>
    <row r="8" spans="1:13" s="6" customFormat="1" ht="31.2" outlineLevel="1" x14ac:dyDescent="0.25">
      <c r="A8" s="55">
        <v>2</v>
      </c>
      <c r="B8" s="51" t="s">
        <v>188</v>
      </c>
      <c r="C8" s="58" t="s">
        <v>15</v>
      </c>
      <c r="D8" s="59">
        <v>184.04</v>
      </c>
      <c r="E8" s="50">
        <v>720</v>
      </c>
      <c r="F8" s="50">
        <f t="shared" ref="F8:F9" si="1">E8*D8</f>
        <v>132508.79999999999</v>
      </c>
      <c r="G8" s="50"/>
      <c r="H8" s="50">
        <f t="shared" ref="H8:H9" si="2">F8+G8</f>
        <v>132508.79999999999</v>
      </c>
      <c r="I8" s="61"/>
      <c r="J8" s="61"/>
      <c r="K8" s="61">
        <f>J8*D8</f>
        <v>0</v>
      </c>
      <c r="L8" s="61"/>
      <c r="M8" s="61"/>
    </row>
    <row r="9" spans="1:13" s="6" customFormat="1" ht="31.2" outlineLevel="1" x14ac:dyDescent="0.25">
      <c r="A9" s="55">
        <v>3</v>
      </c>
      <c r="B9" s="51" t="s">
        <v>194</v>
      </c>
      <c r="C9" s="58" t="s">
        <v>15</v>
      </c>
      <c r="D9" s="59">
        <v>184.04</v>
      </c>
      <c r="E9" s="50">
        <v>200</v>
      </c>
      <c r="F9" s="50">
        <f t="shared" si="1"/>
        <v>36808</v>
      </c>
      <c r="G9" s="50"/>
      <c r="H9" s="50">
        <f t="shared" si="2"/>
        <v>36808</v>
      </c>
      <c r="I9" s="61" t="s">
        <v>195</v>
      </c>
      <c r="J9" s="61"/>
      <c r="K9" s="61">
        <f>J9*D9</f>
        <v>0</v>
      </c>
      <c r="L9" s="61"/>
      <c r="M9" s="61"/>
    </row>
    <row r="10" spans="1:13" s="6" customFormat="1" ht="30.6" outlineLevel="1" x14ac:dyDescent="0.25">
      <c r="A10" s="55">
        <v>4</v>
      </c>
      <c r="B10" s="51" t="s">
        <v>201</v>
      </c>
      <c r="C10" s="58" t="s">
        <v>200</v>
      </c>
      <c r="D10" s="59">
        <v>156</v>
      </c>
      <c r="E10" s="50"/>
      <c r="F10" s="50"/>
      <c r="G10" s="50"/>
      <c r="H10" s="50"/>
      <c r="I10" s="75" t="s">
        <v>199</v>
      </c>
      <c r="J10" s="75"/>
      <c r="K10" s="61">
        <f>J10*D10</f>
        <v>0</v>
      </c>
      <c r="L10" s="75"/>
      <c r="M10" s="61"/>
    </row>
    <row r="11" spans="1:13" s="6" customFormat="1" ht="62.4" outlineLevel="1" x14ac:dyDescent="0.25">
      <c r="A11" s="55">
        <v>5</v>
      </c>
      <c r="B11" s="51" t="s">
        <v>204</v>
      </c>
      <c r="C11" s="58" t="s">
        <v>15</v>
      </c>
      <c r="D11" s="59">
        <v>184.04</v>
      </c>
      <c r="E11" s="50"/>
      <c r="F11" s="50"/>
      <c r="G11" s="50"/>
      <c r="H11" s="50"/>
      <c r="I11" s="61"/>
      <c r="J11" s="61"/>
      <c r="K11" s="61">
        <f>J11*D11</f>
        <v>0</v>
      </c>
      <c r="L11" s="61"/>
      <c r="M11" s="61"/>
    </row>
    <row r="12" spans="1:13" s="6" customFormat="1" outlineLevel="1" x14ac:dyDescent="0.25">
      <c r="A12" s="55"/>
      <c r="B12" s="51"/>
      <c r="C12" s="58"/>
      <c r="D12" s="59"/>
      <c r="E12" s="50"/>
      <c r="F12" s="50"/>
      <c r="G12" s="50"/>
      <c r="H12" s="50"/>
      <c r="I12" s="61" t="s">
        <v>207</v>
      </c>
      <c r="J12" s="61"/>
      <c r="K12" s="61"/>
      <c r="L12" s="61"/>
      <c r="M12" s="61"/>
    </row>
    <row r="13" spans="1:13" s="6" customFormat="1" outlineLevel="1" x14ac:dyDescent="0.25">
      <c r="A13" s="100" t="s">
        <v>196</v>
      </c>
      <c r="B13" s="100"/>
      <c r="C13" s="100"/>
      <c r="D13" s="100"/>
      <c r="E13" s="100"/>
      <c r="F13" s="100"/>
      <c r="G13" s="100"/>
      <c r="H13" s="100"/>
      <c r="I13" s="100"/>
    </row>
    <row r="14" spans="1:13" s="6" customFormat="1" ht="31.2" outlineLevel="1" x14ac:dyDescent="0.25">
      <c r="A14" s="55"/>
      <c r="B14" s="56" t="s">
        <v>191</v>
      </c>
      <c r="C14" s="45"/>
      <c r="D14" s="46"/>
      <c r="E14" s="50">
        <v>500</v>
      </c>
      <c r="F14" s="50">
        <f t="shared" ref="F14:F17" si="3">E14*D14</f>
        <v>0</v>
      </c>
      <c r="G14" s="50"/>
      <c r="H14" s="50">
        <f t="shared" ref="H14" si="4">F14+G14</f>
        <v>0</v>
      </c>
      <c r="I14" s="61"/>
      <c r="J14" s="61"/>
      <c r="K14" s="61"/>
      <c r="L14" s="61"/>
      <c r="M14" s="61"/>
    </row>
    <row r="15" spans="1:13" s="6" customFormat="1" ht="31.2" outlineLevel="1" x14ac:dyDescent="0.25">
      <c r="A15" s="55">
        <v>1</v>
      </c>
      <c r="B15" s="51" t="s">
        <v>192</v>
      </c>
      <c r="C15" s="58" t="s">
        <v>15</v>
      </c>
      <c r="D15" s="59">
        <v>136</v>
      </c>
      <c r="E15" s="50">
        <v>200</v>
      </c>
      <c r="F15" s="50">
        <f t="shared" si="3"/>
        <v>27200</v>
      </c>
      <c r="G15" s="50"/>
      <c r="H15" s="50">
        <f>F15+G15</f>
        <v>27200</v>
      </c>
      <c r="I15" s="60"/>
      <c r="J15" s="60"/>
      <c r="K15" s="61">
        <f t="shared" ref="K15:K19" si="5">J15*D15</f>
        <v>0</v>
      </c>
      <c r="L15" s="60"/>
      <c r="M15" s="60"/>
    </row>
    <row r="16" spans="1:13" s="6" customFormat="1" ht="31.2" outlineLevel="1" x14ac:dyDescent="0.25">
      <c r="A16" s="55">
        <v>2</v>
      </c>
      <c r="B16" s="51" t="s">
        <v>193</v>
      </c>
      <c r="C16" s="58" t="s">
        <v>15</v>
      </c>
      <c r="D16" s="59">
        <v>136</v>
      </c>
      <c r="E16" s="50">
        <v>720</v>
      </c>
      <c r="F16" s="50">
        <f t="shared" si="3"/>
        <v>97920</v>
      </c>
      <c r="G16" s="50"/>
      <c r="H16" s="50">
        <f t="shared" ref="H16:H17" si="6">F16+G16</f>
        <v>97920</v>
      </c>
      <c r="I16" s="61"/>
      <c r="J16" s="61"/>
      <c r="K16" s="61">
        <f t="shared" si="5"/>
        <v>0</v>
      </c>
      <c r="L16" s="61"/>
      <c r="M16" s="61"/>
    </row>
    <row r="17" spans="1:13" s="6" customFormat="1" ht="31.2" outlineLevel="1" x14ac:dyDescent="0.25">
      <c r="A17" s="55">
        <v>3</v>
      </c>
      <c r="B17" s="51" t="s">
        <v>203</v>
      </c>
      <c r="C17" s="58" t="s">
        <v>15</v>
      </c>
      <c r="D17" s="59">
        <v>136</v>
      </c>
      <c r="E17" s="50">
        <v>200</v>
      </c>
      <c r="F17" s="50">
        <f t="shared" si="3"/>
        <v>27200</v>
      </c>
      <c r="G17" s="50"/>
      <c r="H17" s="50">
        <f t="shared" si="6"/>
        <v>27200</v>
      </c>
      <c r="I17" s="61" t="s">
        <v>195</v>
      </c>
      <c r="J17" s="61"/>
      <c r="K17" s="61">
        <f t="shared" si="5"/>
        <v>0</v>
      </c>
      <c r="L17" s="61"/>
      <c r="M17" s="61"/>
    </row>
    <row r="18" spans="1:13" s="6" customFormat="1" ht="30.6" outlineLevel="1" x14ac:dyDescent="0.25">
      <c r="A18" s="55"/>
      <c r="B18" s="51" t="s">
        <v>201</v>
      </c>
      <c r="C18" s="58" t="s">
        <v>200</v>
      </c>
      <c r="D18" s="59">
        <v>180</v>
      </c>
      <c r="E18" s="50"/>
      <c r="F18" s="50"/>
      <c r="G18" s="50"/>
      <c r="H18" s="50"/>
      <c r="I18" s="76" t="s">
        <v>199</v>
      </c>
      <c r="J18" s="76"/>
      <c r="K18" s="61">
        <f t="shared" si="5"/>
        <v>0</v>
      </c>
      <c r="L18" s="76"/>
      <c r="M18" s="76"/>
    </row>
    <row r="19" spans="1:13" s="6" customFormat="1" ht="62.4" outlineLevel="1" x14ac:dyDescent="0.25">
      <c r="A19" s="55">
        <v>4</v>
      </c>
      <c r="B19" s="51" t="s">
        <v>205</v>
      </c>
      <c r="C19" s="58" t="s">
        <v>15</v>
      </c>
      <c r="D19" s="59">
        <v>136</v>
      </c>
      <c r="E19" s="50"/>
      <c r="F19" s="50"/>
      <c r="G19" s="50"/>
      <c r="H19" s="50"/>
      <c r="I19" s="61"/>
      <c r="J19" s="61"/>
      <c r="K19" s="61">
        <f t="shared" si="5"/>
        <v>0</v>
      </c>
      <c r="L19" s="61"/>
      <c r="M19" s="61"/>
    </row>
    <row r="20" spans="1:13" s="6" customFormat="1" ht="31.2" outlineLevel="1" x14ac:dyDescent="0.25">
      <c r="A20" s="64"/>
      <c r="B20" s="77" t="s">
        <v>198</v>
      </c>
      <c r="C20" s="65"/>
      <c r="D20" s="66"/>
      <c r="E20" s="67" t="e">
        <f>VLOOKUP(B20,#REF!,3,0)</f>
        <v>#REF!</v>
      </c>
      <c r="F20" s="63" t="e">
        <f t="shared" ref="F20" si="7">D20*E20</f>
        <v>#REF!</v>
      </c>
      <c r="G20" s="50"/>
      <c r="H20" s="50"/>
      <c r="I20" s="57"/>
      <c r="J20" s="57"/>
      <c r="K20" s="57"/>
      <c r="L20" s="57"/>
      <c r="M20" s="57"/>
    </row>
    <row r="21" spans="1:13" s="6" customFormat="1" outlineLevel="1" x14ac:dyDescent="0.25">
      <c r="A21" s="64"/>
      <c r="B21" s="77"/>
      <c r="C21" s="65"/>
      <c r="D21" s="66"/>
      <c r="E21" s="67"/>
      <c r="F21" s="63"/>
      <c r="G21" s="50"/>
      <c r="H21" s="50"/>
      <c r="I21" s="57"/>
      <c r="J21" s="57"/>
      <c r="K21" s="57"/>
      <c r="L21" s="57"/>
      <c r="M21" s="57"/>
    </row>
    <row r="22" spans="1:13" s="6" customFormat="1" outlineLevel="1" x14ac:dyDescent="0.25">
      <c r="A22" s="64"/>
      <c r="B22" s="77"/>
      <c r="C22" s="65"/>
      <c r="D22" s="66"/>
      <c r="E22" s="67"/>
      <c r="F22" s="63"/>
      <c r="G22" s="50"/>
      <c r="H22" s="50"/>
      <c r="I22" s="57"/>
      <c r="J22" s="57"/>
      <c r="K22" s="57"/>
      <c r="L22" s="57"/>
      <c r="M22" s="57"/>
    </row>
    <row r="23" spans="1:13" s="6" customFormat="1" x14ac:dyDescent="0.25">
      <c r="A23" s="94"/>
      <c r="B23" s="94"/>
      <c r="C23" s="94"/>
      <c r="D23" s="94"/>
      <c r="E23" s="94"/>
      <c r="F23" s="69" t="e">
        <f>SUM(F7:F22)</f>
        <v>#REF!</v>
      </c>
      <c r="G23" s="70"/>
      <c r="H23" s="71"/>
    </row>
    <row r="24" spans="1:13" ht="15.75" customHeight="1" x14ac:dyDescent="0.3">
      <c r="A24" s="95"/>
      <c r="B24" s="95"/>
      <c r="C24" s="95"/>
      <c r="D24" s="95"/>
      <c r="E24" s="72"/>
      <c r="F24" s="72"/>
      <c r="G24" s="72"/>
      <c r="H24" s="72"/>
      <c r="I24" s="73"/>
      <c r="J24" s="73"/>
      <c r="K24" s="73"/>
      <c r="L24" s="73"/>
      <c r="M24" s="73"/>
    </row>
    <row r="25" spans="1:13" x14ac:dyDescent="0.3">
      <c r="A25" s="95"/>
      <c r="B25" s="95"/>
      <c r="C25" s="95"/>
      <c r="D25" s="95"/>
      <c r="E25" s="72"/>
      <c r="F25" s="72"/>
      <c r="G25" s="72"/>
      <c r="H25" s="72"/>
      <c r="I25" s="73"/>
      <c r="J25" s="73"/>
      <c r="K25" s="73"/>
      <c r="L25" s="73"/>
      <c r="M25" s="73"/>
    </row>
    <row r="26" spans="1:13" x14ac:dyDescent="0.3">
      <c r="A26" s="68"/>
      <c r="B26" s="68"/>
      <c r="C26" s="68"/>
      <c r="D26" s="68"/>
      <c r="E26" s="72"/>
      <c r="F26" s="72"/>
      <c r="G26" s="72"/>
      <c r="H26" s="72"/>
      <c r="I26" s="73"/>
      <c r="J26" s="73"/>
      <c r="K26" s="73"/>
      <c r="L26" s="73"/>
      <c r="M26" s="73"/>
    </row>
  </sheetData>
  <mergeCells count="7">
    <mergeCell ref="J2:K2"/>
    <mergeCell ref="A1:I1"/>
    <mergeCell ref="A23:E23"/>
    <mergeCell ref="A24:D25"/>
    <mergeCell ref="A4:I4"/>
    <mergeCell ref="A5:I5"/>
    <mergeCell ref="A13:I13"/>
  </mergeCells>
  <pageMargins left="0.7" right="0.7" top="0.75" bottom="0.75" header="0.3" footer="0.3"/>
  <pageSetup paperSize="9" scale="86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56"/>
  <sheetViews>
    <sheetView workbookViewId="0">
      <selection activeCell="A4" sqref="A4:H56"/>
    </sheetView>
  </sheetViews>
  <sheetFormatPr defaultColWidth="9.109375" defaultRowHeight="13.2" x14ac:dyDescent="0.25"/>
  <cols>
    <col min="1" max="1" width="6.44140625" style="37" customWidth="1"/>
    <col min="2" max="2" width="47.44140625" style="38" customWidth="1"/>
    <col min="3" max="3" width="11.33203125" style="39" customWidth="1"/>
    <col min="4" max="4" width="11.5546875" style="40" customWidth="1"/>
    <col min="5" max="5" width="13.44140625" style="41" customWidth="1"/>
    <col min="6" max="8" width="15.5546875" style="41" customWidth="1"/>
    <col min="9" max="9" width="11.44140625" style="6" customWidth="1"/>
    <col min="10" max="10" width="11.88671875" style="6" bestFit="1" customWidth="1"/>
    <col min="11" max="16384" width="9.109375" style="6"/>
  </cols>
  <sheetData>
    <row r="1" spans="1:8" x14ac:dyDescent="0.25">
      <c r="A1" s="1"/>
      <c r="B1" s="2"/>
      <c r="C1" s="3"/>
      <c r="D1" s="4"/>
      <c r="E1" s="5"/>
      <c r="F1" s="5"/>
      <c r="G1" s="5"/>
      <c r="H1" s="5"/>
    </row>
    <row r="2" spans="1:8" ht="46.5" customHeight="1" x14ac:dyDescent="0.25">
      <c r="A2" s="7" t="s">
        <v>0</v>
      </c>
      <c r="B2" s="8" t="s">
        <v>1</v>
      </c>
      <c r="C2" s="9" t="s">
        <v>2</v>
      </c>
      <c r="D2" s="10" t="s">
        <v>3</v>
      </c>
      <c r="E2" s="11" t="s">
        <v>4</v>
      </c>
      <c r="F2" s="11" t="s">
        <v>5</v>
      </c>
      <c r="G2" s="11" t="s">
        <v>6</v>
      </c>
      <c r="H2" s="11" t="s">
        <v>7</v>
      </c>
    </row>
    <row r="3" spans="1:8" x14ac:dyDescent="0.25">
      <c r="A3" s="12">
        <v>1</v>
      </c>
      <c r="B3" s="13">
        <v>2</v>
      </c>
      <c r="C3" s="13">
        <v>3</v>
      </c>
      <c r="D3" s="13">
        <v>4</v>
      </c>
      <c r="E3" s="14">
        <v>5</v>
      </c>
      <c r="F3" s="14">
        <v>5</v>
      </c>
      <c r="G3" s="14">
        <v>5</v>
      </c>
      <c r="H3" s="14">
        <v>5</v>
      </c>
    </row>
    <row r="4" spans="1:8" ht="14.4" x14ac:dyDescent="0.25">
      <c r="A4" s="78" t="s">
        <v>74</v>
      </c>
      <c r="B4" s="79"/>
      <c r="C4" s="79"/>
      <c r="D4" s="79"/>
      <c r="E4" s="79"/>
      <c r="F4" s="20">
        <f t="shared" ref="F4:F23" si="0">E4*D4</f>
        <v>0</v>
      </c>
      <c r="G4" s="20">
        <f t="shared" ref="G4:G23" si="1">H4-F4</f>
        <v>0</v>
      </c>
      <c r="H4" s="6"/>
    </row>
    <row r="5" spans="1:8" x14ac:dyDescent="0.25">
      <c r="A5" s="87" t="s">
        <v>84</v>
      </c>
      <c r="B5" s="88"/>
      <c r="C5" s="88"/>
      <c r="D5" s="88"/>
      <c r="E5" s="89"/>
      <c r="F5" s="20">
        <f t="shared" si="0"/>
        <v>0</v>
      </c>
      <c r="G5" s="20">
        <f t="shared" si="1"/>
        <v>0</v>
      </c>
      <c r="H5" s="6"/>
    </row>
    <row r="6" spans="1:8" x14ac:dyDescent="0.25">
      <c r="A6" s="16" t="s">
        <v>10</v>
      </c>
      <c r="B6" s="17" t="s">
        <v>66</v>
      </c>
      <c r="C6" s="18" t="s">
        <v>12</v>
      </c>
      <c r="D6" s="19">
        <v>1</v>
      </c>
      <c r="E6" s="20">
        <v>1000</v>
      </c>
      <c r="F6" s="20">
        <f t="shared" si="0"/>
        <v>1000</v>
      </c>
      <c r="G6" s="20">
        <f t="shared" si="1"/>
        <v>1000</v>
      </c>
      <c r="H6" s="21">
        <v>2000</v>
      </c>
    </row>
    <row r="7" spans="1:8" x14ac:dyDescent="0.25">
      <c r="A7" s="16" t="s">
        <v>13</v>
      </c>
      <c r="B7" s="43" t="s">
        <v>185</v>
      </c>
      <c r="C7" s="18" t="s">
        <v>12</v>
      </c>
      <c r="D7" s="19">
        <v>1</v>
      </c>
      <c r="E7" s="20">
        <v>2000</v>
      </c>
      <c r="F7" s="20">
        <f t="shared" si="0"/>
        <v>2000</v>
      </c>
      <c r="G7" s="20">
        <f t="shared" si="1"/>
        <v>34109</v>
      </c>
      <c r="H7" s="21">
        <v>36109</v>
      </c>
    </row>
    <row r="8" spans="1:8" x14ac:dyDescent="0.25">
      <c r="A8" s="16" t="s">
        <v>16</v>
      </c>
      <c r="B8" s="17" t="s">
        <v>41</v>
      </c>
      <c r="C8" s="18" t="s">
        <v>15</v>
      </c>
      <c r="D8" s="19">
        <v>8</v>
      </c>
      <c r="E8" s="20">
        <v>200</v>
      </c>
      <c r="F8" s="20">
        <f t="shared" si="0"/>
        <v>1600</v>
      </c>
      <c r="G8" s="20">
        <f t="shared" si="1"/>
        <v>1400</v>
      </c>
      <c r="H8" s="21">
        <v>3000</v>
      </c>
    </row>
    <row r="9" spans="1:8" x14ac:dyDescent="0.25">
      <c r="A9" s="16" t="s">
        <v>22</v>
      </c>
      <c r="B9" s="17" t="s">
        <v>21</v>
      </c>
      <c r="C9" s="18" t="s">
        <v>15</v>
      </c>
      <c r="D9" s="19">
        <v>8</v>
      </c>
      <c r="E9" s="20">
        <v>500</v>
      </c>
      <c r="F9" s="20">
        <f t="shared" si="0"/>
        <v>4000</v>
      </c>
      <c r="G9" s="20">
        <f t="shared" si="1"/>
        <v>12000</v>
      </c>
      <c r="H9" s="21">
        <v>16000</v>
      </c>
    </row>
    <row r="10" spans="1:8" x14ac:dyDescent="0.25">
      <c r="A10" s="16" t="s">
        <v>24</v>
      </c>
      <c r="B10" s="17" t="s">
        <v>36</v>
      </c>
      <c r="C10" s="18" t="s">
        <v>15</v>
      </c>
      <c r="D10" s="19">
        <v>8</v>
      </c>
      <c r="E10" s="20">
        <v>200</v>
      </c>
      <c r="F10" s="20">
        <f t="shared" si="0"/>
        <v>1600</v>
      </c>
      <c r="G10" s="20">
        <f t="shared" si="1"/>
        <v>1400</v>
      </c>
      <c r="H10" s="21">
        <v>3000</v>
      </c>
    </row>
    <row r="11" spans="1:8" x14ac:dyDescent="0.25">
      <c r="A11" s="16" t="s">
        <v>26</v>
      </c>
      <c r="B11" s="17" t="s">
        <v>38</v>
      </c>
      <c r="C11" s="18" t="s">
        <v>15</v>
      </c>
      <c r="D11" s="19">
        <v>8</v>
      </c>
      <c r="E11" s="20">
        <v>800</v>
      </c>
      <c r="F11" s="20">
        <f t="shared" si="0"/>
        <v>6400</v>
      </c>
      <c r="G11" s="20">
        <f t="shared" si="1"/>
        <v>8320</v>
      </c>
      <c r="H11" s="21">
        <f>18400*0.8</f>
        <v>14720</v>
      </c>
    </row>
    <row r="12" spans="1:8" x14ac:dyDescent="0.25">
      <c r="A12" s="16" t="s">
        <v>28</v>
      </c>
      <c r="B12" s="17" t="s">
        <v>39</v>
      </c>
      <c r="C12" s="18" t="s">
        <v>15</v>
      </c>
      <c r="D12" s="42">
        <v>31.4</v>
      </c>
      <c r="E12" s="20">
        <v>200</v>
      </c>
      <c r="F12" s="20">
        <f t="shared" si="0"/>
        <v>6280</v>
      </c>
      <c r="G12" s="20">
        <f t="shared" si="1"/>
        <v>2720</v>
      </c>
      <c r="H12" s="21">
        <v>9000</v>
      </c>
    </row>
    <row r="13" spans="1:8" x14ac:dyDescent="0.25">
      <c r="A13" s="16" t="s">
        <v>30</v>
      </c>
      <c r="B13" s="17" t="s">
        <v>40</v>
      </c>
      <c r="C13" s="18" t="s">
        <v>15</v>
      </c>
      <c r="D13" s="42">
        <v>31.4</v>
      </c>
      <c r="E13" s="20">
        <v>1000</v>
      </c>
      <c r="F13" s="20">
        <f t="shared" si="0"/>
        <v>31400</v>
      </c>
      <c r="G13" s="20">
        <f t="shared" si="1"/>
        <v>31000</v>
      </c>
      <c r="H13" s="21">
        <f>78000*0.8</f>
        <v>62400</v>
      </c>
    </row>
    <row r="14" spans="1:8" x14ac:dyDescent="0.25">
      <c r="A14" s="16" t="s">
        <v>44</v>
      </c>
      <c r="B14" s="17" t="s">
        <v>37</v>
      </c>
      <c r="C14" s="18" t="s">
        <v>15</v>
      </c>
      <c r="D14" s="42">
        <f>31.4+8</f>
        <v>39.4</v>
      </c>
      <c r="E14" s="20">
        <v>150</v>
      </c>
      <c r="F14" s="20">
        <f t="shared" si="0"/>
        <v>5910</v>
      </c>
      <c r="G14" s="20">
        <f t="shared" si="1"/>
        <v>10490</v>
      </c>
      <c r="H14" s="21">
        <v>16400</v>
      </c>
    </row>
    <row r="15" spans="1:8" x14ac:dyDescent="0.25">
      <c r="A15" s="16" t="s">
        <v>46</v>
      </c>
      <c r="B15" s="17" t="s">
        <v>45</v>
      </c>
      <c r="C15" s="18" t="s">
        <v>12</v>
      </c>
      <c r="D15" s="42">
        <v>1</v>
      </c>
      <c r="E15" s="20">
        <v>720</v>
      </c>
      <c r="F15" s="20">
        <f t="shared" si="0"/>
        <v>720</v>
      </c>
      <c r="G15" s="20">
        <f t="shared" si="1"/>
        <v>1280</v>
      </c>
      <c r="H15" s="21">
        <v>2000</v>
      </c>
    </row>
    <row r="16" spans="1:8" x14ac:dyDescent="0.25">
      <c r="A16" s="16" t="s">
        <v>48</v>
      </c>
      <c r="B16" s="17" t="s">
        <v>47</v>
      </c>
      <c r="C16" s="18" t="s">
        <v>12</v>
      </c>
      <c r="D16" s="42">
        <v>3</v>
      </c>
      <c r="E16" s="20">
        <v>5000</v>
      </c>
      <c r="F16" s="20">
        <f t="shared" si="0"/>
        <v>15000</v>
      </c>
      <c r="G16" s="20">
        <f t="shared" si="1"/>
        <v>30523</v>
      </c>
      <c r="H16" s="21">
        <v>45523</v>
      </c>
    </row>
    <row r="17" spans="1:8" ht="26.4" x14ac:dyDescent="0.25">
      <c r="A17" s="16" t="s">
        <v>50</v>
      </c>
      <c r="B17" s="17" t="s">
        <v>42</v>
      </c>
      <c r="C17" s="18" t="s">
        <v>43</v>
      </c>
      <c r="D17" s="19">
        <v>5</v>
      </c>
      <c r="E17" s="20">
        <v>500</v>
      </c>
      <c r="F17" s="20">
        <f t="shared" si="0"/>
        <v>2500</v>
      </c>
      <c r="G17" s="20">
        <f t="shared" si="1"/>
        <v>7500</v>
      </c>
      <c r="H17" s="21">
        <v>10000</v>
      </c>
    </row>
    <row r="18" spans="1:8" x14ac:dyDescent="0.25">
      <c r="A18" s="16" t="s">
        <v>52</v>
      </c>
      <c r="B18" s="17" t="s">
        <v>49</v>
      </c>
      <c r="C18" s="18" t="s">
        <v>12</v>
      </c>
      <c r="D18" s="42">
        <v>4</v>
      </c>
      <c r="E18" s="20">
        <v>1000</v>
      </c>
      <c r="F18" s="20">
        <f t="shared" si="0"/>
        <v>4000</v>
      </c>
      <c r="G18" s="20">
        <f t="shared" si="1"/>
        <v>23000</v>
      </c>
      <c r="H18" s="21">
        <v>27000</v>
      </c>
    </row>
    <row r="19" spans="1:8" x14ac:dyDescent="0.25">
      <c r="A19" s="16" t="s">
        <v>63</v>
      </c>
      <c r="B19" s="17" t="s">
        <v>51</v>
      </c>
      <c r="C19" s="18" t="s">
        <v>12</v>
      </c>
      <c r="D19" s="42">
        <v>4</v>
      </c>
      <c r="E19" s="20">
        <v>200</v>
      </c>
      <c r="F19" s="20">
        <f t="shared" si="0"/>
        <v>800</v>
      </c>
      <c r="G19" s="20">
        <f t="shared" si="1"/>
        <v>5800</v>
      </c>
      <c r="H19" s="21">
        <v>6600</v>
      </c>
    </row>
    <row r="20" spans="1:8" x14ac:dyDescent="0.25">
      <c r="A20" s="16" t="s">
        <v>85</v>
      </c>
      <c r="B20" s="17" t="s">
        <v>53</v>
      </c>
      <c r="C20" s="18" t="s">
        <v>12</v>
      </c>
      <c r="D20" s="19">
        <v>1</v>
      </c>
      <c r="E20" s="20">
        <v>500</v>
      </c>
      <c r="F20" s="20">
        <f t="shared" si="0"/>
        <v>500</v>
      </c>
      <c r="G20" s="20">
        <f t="shared" si="1"/>
        <v>3000</v>
      </c>
      <c r="H20" s="21">
        <v>3500</v>
      </c>
    </row>
    <row r="21" spans="1:8" x14ac:dyDescent="0.25">
      <c r="A21" s="16" t="s">
        <v>86</v>
      </c>
      <c r="B21" s="17" t="s">
        <v>57</v>
      </c>
      <c r="C21" s="18" t="s">
        <v>12</v>
      </c>
      <c r="D21" s="19">
        <v>1</v>
      </c>
      <c r="E21" s="20">
        <v>2000</v>
      </c>
      <c r="F21" s="20">
        <f t="shared" si="0"/>
        <v>2000</v>
      </c>
      <c r="G21" s="20">
        <f t="shared" si="1"/>
        <v>0</v>
      </c>
      <c r="H21" s="21">
        <v>2000</v>
      </c>
    </row>
    <row r="22" spans="1:8" x14ac:dyDescent="0.25">
      <c r="A22" s="16" t="s">
        <v>87</v>
      </c>
      <c r="B22" s="17" t="s">
        <v>58</v>
      </c>
      <c r="C22" s="18" t="s">
        <v>12</v>
      </c>
      <c r="D22" s="19">
        <v>1</v>
      </c>
      <c r="E22" s="20">
        <v>8000</v>
      </c>
      <c r="F22" s="20">
        <f t="shared" si="0"/>
        <v>8000</v>
      </c>
      <c r="G22" s="20">
        <f t="shared" si="1"/>
        <v>12000</v>
      </c>
      <c r="H22" s="21">
        <v>20000</v>
      </c>
    </row>
    <row r="23" spans="1:8" x14ac:dyDescent="0.25">
      <c r="A23" s="16" t="s">
        <v>88</v>
      </c>
      <c r="B23" s="17" t="s">
        <v>89</v>
      </c>
      <c r="C23" s="18" t="s">
        <v>12</v>
      </c>
      <c r="D23" s="19">
        <v>1</v>
      </c>
      <c r="E23" s="20">
        <v>6000</v>
      </c>
      <c r="F23" s="20">
        <f t="shared" si="0"/>
        <v>6000</v>
      </c>
      <c r="G23" s="20">
        <f t="shared" si="1"/>
        <v>6600</v>
      </c>
      <c r="H23" s="21">
        <v>12600</v>
      </c>
    </row>
    <row r="24" spans="1:8" x14ac:dyDescent="0.25">
      <c r="A24" s="87" t="s">
        <v>93</v>
      </c>
      <c r="B24" s="88"/>
      <c r="C24" s="88"/>
      <c r="D24" s="88"/>
      <c r="E24" s="89"/>
      <c r="F24" s="20">
        <f t="shared" ref="F24:F42" si="2">E24*D24</f>
        <v>0</v>
      </c>
      <c r="G24" s="20">
        <f t="shared" ref="G24:G42" si="3">H24-F24</f>
        <v>0</v>
      </c>
      <c r="H24" s="6"/>
    </row>
    <row r="25" spans="1:8" x14ac:dyDescent="0.25">
      <c r="A25" s="16" t="s">
        <v>10</v>
      </c>
      <c r="B25" s="17" t="s">
        <v>21</v>
      </c>
      <c r="C25" s="18" t="s">
        <v>15</v>
      </c>
      <c r="D25" s="19">
        <v>9.3000000000000007</v>
      </c>
      <c r="E25" s="20">
        <v>500</v>
      </c>
      <c r="F25" s="20">
        <f t="shared" si="2"/>
        <v>4650</v>
      </c>
      <c r="G25" s="20">
        <f t="shared" si="3"/>
        <v>14050</v>
      </c>
      <c r="H25" s="21">
        <v>18700</v>
      </c>
    </row>
    <row r="26" spans="1:8" x14ac:dyDescent="0.25">
      <c r="A26" s="16" t="s">
        <v>13</v>
      </c>
      <c r="B26" s="17" t="s">
        <v>94</v>
      </c>
      <c r="C26" s="18" t="s">
        <v>12</v>
      </c>
      <c r="D26" s="19">
        <v>1</v>
      </c>
      <c r="E26" s="20">
        <v>6000</v>
      </c>
      <c r="F26" s="20">
        <f t="shared" si="2"/>
        <v>6000</v>
      </c>
      <c r="G26" s="20">
        <f t="shared" si="3"/>
        <v>7860</v>
      </c>
      <c r="H26" s="21">
        <v>13860</v>
      </c>
    </row>
    <row r="27" spans="1:8" x14ac:dyDescent="0.25">
      <c r="A27" s="16" t="s">
        <v>16</v>
      </c>
      <c r="B27" s="17" t="s">
        <v>36</v>
      </c>
      <c r="C27" s="18" t="s">
        <v>15</v>
      </c>
      <c r="D27" s="19">
        <v>9.3000000000000007</v>
      </c>
      <c r="E27" s="20">
        <v>200</v>
      </c>
      <c r="F27" s="20">
        <f t="shared" si="2"/>
        <v>1860.0000000000002</v>
      </c>
      <c r="G27" s="20">
        <f t="shared" si="3"/>
        <v>2140</v>
      </c>
      <c r="H27" s="21">
        <v>4000</v>
      </c>
    </row>
    <row r="28" spans="1:8" x14ac:dyDescent="0.25">
      <c r="A28" s="16" t="s">
        <v>22</v>
      </c>
      <c r="B28" s="17" t="s">
        <v>38</v>
      </c>
      <c r="C28" s="18" t="s">
        <v>15</v>
      </c>
      <c r="D28" s="19">
        <v>9.3000000000000007</v>
      </c>
      <c r="E28" s="20">
        <v>800</v>
      </c>
      <c r="F28" s="20">
        <f t="shared" si="2"/>
        <v>7440.0000000000009</v>
      </c>
      <c r="G28" s="20">
        <f t="shared" si="3"/>
        <v>9760</v>
      </c>
      <c r="H28" s="21">
        <f>21500*0.8</f>
        <v>17200</v>
      </c>
    </row>
    <row r="29" spans="1:8" x14ac:dyDescent="0.25">
      <c r="A29" s="16" t="s">
        <v>24</v>
      </c>
      <c r="B29" s="17" t="s">
        <v>39</v>
      </c>
      <c r="C29" s="18" t="s">
        <v>15</v>
      </c>
      <c r="D29" s="42">
        <v>33.06</v>
      </c>
      <c r="E29" s="20">
        <v>200</v>
      </c>
      <c r="F29" s="20">
        <f t="shared" si="2"/>
        <v>6612</v>
      </c>
      <c r="G29" s="20">
        <f t="shared" si="3"/>
        <v>1388</v>
      </c>
      <c r="H29" s="21">
        <v>8000</v>
      </c>
    </row>
    <row r="30" spans="1:8" x14ac:dyDescent="0.25">
      <c r="A30" s="16" t="s">
        <v>26</v>
      </c>
      <c r="B30" s="17" t="s">
        <v>40</v>
      </c>
      <c r="C30" s="18" t="s">
        <v>15</v>
      </c>
      <c r="D30" s="42">
        <v>33.06</v>
      </c>
      <c r="E30" s="20">
        <v>1000</v>
      </c>
      <c r="F30" s="20">
        <f t="shared" si="2"/>
        <v>33060</v>
      </c>
      <c r="G30" s="20">
        <f t="shared" si="3"/>
        <v>37580</v>
      </c>
      <c r="H30" s="21">
        <f>88300*0.8</f>
        <v>70640</v>
      </c>
    </row>
    <row r="31" spans="1:8" x14ac:dyDescent="0.25">
      <c r="A31" s="16" t="s">
        <v>28</v>
      </c>
      <c r="B31" s="17" t="s">
        <v>37</v>
      </c>
      <c r="C31" s="18" t="s">
        <v>15</v>
      </c>
      <c r="D31" s="42">
        <f>33.06+9.3</f>
        <v>42.36</v>
      </c>
      <c r="E31" s="20">
        <v>150</v>
      </c>
      <c r="F31" s="20">
        <f t="shared" si="2"/>
        <v>6354</v>
      </c>
      <c r="G31" s="20">
        <f t="shared" si="3"/>
        <v>11646</v>
      </c>
      <c r="H31" s="21">
        <v>18000</v>
      </c>
    </row>
    <row r="32" spans="1:8" x14ac:dyDescent="0.25">
      <c r="A32" s="16" t="s">
        <v>30</v>
      </c>
      <c r="B32" s="17" t="s">
        <v>45</v>
      </c>
      <c r="C32" s="18" t="s">
        <v>12</v>
      </c>
      <c r="D32" s="19">
        <v>2</v>
      </c>
      <c r="E32" s="20">
        <v>720</v>
      </c>
      <c r="F32" s="20">
        <f t="shared" si="2"/>
        <v>1440</v>
      </c>
      <c r="G32" s="20">
        <f t="shared" si="3"/>
        <v>560</v>
      </c>
      <c r="H32" s="21">
        <v>2000</v>
      </c>
    </row>
    <row r="33" spans="1:8" x14ac:dyDescent="0.25">
      <c r="A33" s="16" t="s">
        <v>44</v>
      </c>
      <c r="B33" s="17" t="s">
        <v>47</v>
      </c>
      <c r="C33" s="18" t="s">
        <v>12</v>
      </c>
      <c r="D33" s="42">
        <v>3</v>
      </c>
      <c r="E33" s="20">
        <v>5000</v>
      </c>
      <c r="F33" s="20">
        <f t="shared" si="2"/>
        <v>15000</v>
      </c>
      <c r="G33" s="20">
        <f t="shared" si="3"/>
        <v>30526</v>
      </c>
      <c r="H33" s="21">
        <v>45526</v>
      </c>
    </row>
    <row r="34" spans="1:8" ht="26.4" x14ac:dyDescent="0.25">
      <c r="A34" s="16" t="s">
        <v>46</v>
      </c>
      <c r="B34" s="17" t="s">
        <v>42</v>
      </c>
      <c r="C34" s="18" t="s">
        <v>43</v>
      </c>
      <c r="D34" s="19">
        <v>5</v>
      </c>
      <c r="E34" s="20">
        <v>500</v>
      </c>
      <c r="F34" s="20">
        <f t="shared" si="2"/>
        <v>2500</v>
      </c>
      <c r="G34" s="20">
        <f t="shared" si="3"/>
        <v>-1500</v>
      </c>
      <c r="H34" s="21">
        <v>1000</v>
      </c>
    </row>
    <row r="35" spans="1:8" x14ac:dyDescent="0.25">
      <c r="A35" s="16" t="s">
        <v>48</v>
      </c>
      <c r="B35" s="17" t="s">
        <v>49</v>
      </c>
      <c r="C35" s="18" t="s">
        <v>12</v>
      </c>
      <c r="D35" s="42">
        <v>4</v>
      </c>
      <c r="E35" s="20">
        <v>1000</v>
      </c>
      <c r="F35" s="20">
        <f t="shared" si="2"/>
        <v>4000</v>
      </c>
      <c r="G35" s="20">
        <f t="shared" si="3"/>
        <v>23000</v>
      </c>
      <c r="H35" s="21">
        <v>27000</v>
      </c>
    </row>
    <row r="36" spans="1:8" x14ac:dyDescent="0.25">
      <c r="A36" s="16" t="s">
        <v>50</v>
      </c>
      <c r="B36" s="17" t="s">
        <v>51</v>
      </c>
      <c r="C36" s="18" t="s">
        <v>12</v>
      </c>
      <c r="D36" s="42">
        <v>4</v>
      </c>
      <c r="E36" s="20">
        <v>200</v>
      </c>
      <c r="F36" s="20">
        <f t="shared" si="2"/>
        <v>800</v>
      </c>
      <c r="G36" s="20">
        <f t="shared" si="3"/>
        <v>5800</v>
      </c>
      <c r="H36" s="21">
        <v>6600</v>
      </c>
    </row>
    <row r="37" spans="1:8" x14ac:dyDescent="0.25">
      <c r="A37" s="16" t="s">
        <v>52</v>
      </c>
      <c r="B37" s="17" t="s">
        <v>53</v>
      </c>
      <c r="C37" s="18" t="s">
        <v>12</v>
      </c>
      <c r="D37" s="19">
        <v>1</v>
      </c>
      <c r="E37" s="20">
        <v>500</v>
      </c>
      <c r="F37" s="20">
        <f t="shared" si="2"/>
        <v>500</v>
      </c>
      <c r="G37" s="20">
        <f t="shared" si="3"/>
        <v>3000</v>
      </c>
      <c r="H37" s="21">
        <v>3500</v>
      </c>
    </row>
    <row r="38" spans="1:8" x14ac:dyDescent="0.25">
      <c r="A38" s="16" t="s">
        <v>63</v>
      </c>
      <c r="B38" s="17" t="s">
        <v>57</v>
      </c>
      <c r="C38" s="18" t="s">
        <v>12</v>
      </c>
      <c r="D38" s="19">
        <v>1</v>
      </c>
      <c r="E38" s="20">
        <v>2000</v>
      </c>
      <c r="F38" s="20">
        <f t="shared" si="2"/>
        <v>2000</v>
      </c>
      <c r="G38" s="20">
        <f t="shared" si="3"/>
        <v>0</v>
      </c>
      <c r="H38" s="21">
        <v>2000</v>
      </c>
    </row>
    <row r="39" spans="1:8" x14ac:dyDescent="0.25">
      <c r="A39" s="16" t="s">
        <v>85</v>
      </c>
      <c r="B39" s="17" t="s">
        <v>58</v>
      </c>
      <c r="C39" s="18" t="s">
        <v>12</v>
      </c>
      <c r="D39" s="19">
        <v>1</v>
      </c>
      <c r="E39" s="20">
        <v>8000</v>
      </c>
      <c r="F39" s="20">
        <f t="shared" si="2"/>
        <v>8000</v>
      </c>
      <c r="G39" s="20">
        <f t="shared" si="3"/>
        <v>12000</v>
      </c>
      <c r="H39" s="21">
        <v>20000</v>
      </c>
    </row>
    <row r="40" spans="1:8" x14ac:dyDescent="0.25">
      <c r="A40" s="16" t="s">
        <v>86</v>
      </c>
      <c r="B40" s="17" t="s">
        <v>94</v>
      </c>
      <c r="C40" s="18" t="s">
        <v>12</v>
      </c>
      <c r="D40" s="19">
        <v>1</v>
      </c>
      <c r="E40" s="20">
        <v>7000</v>
      </c>
      <c r="F40" s="20">
        <f t="shared" si="2"/>
        <v>7000</v>
      </c>
      <c r="G40" s="20">
        <f t="shared" si="3"/>
        <v>6860</v>
      </c>
      <c r="H40" s="21">
        <v>13860</v>
      </c>
    </row>
    <row r="41" spans="1:8" x14ac:dyDescent="0.25">
      <c r="A41" s="16" t="s">
        <v>87</v>
      </c>
      <c r="B41" s="17" t="s">
        <v>66</v>
      </c>
      <c r="C41" s="18" t="s">
        <v>12</v>
      </c>
      <c r="D41" s="19">
        <v>1</v>
      </c>
      <c r="E41" s="20">
        <v>1000</v>
      </c>
      <c r="F41" s="20">
        <f t="shared" si="2"/>
        <v>1000</v>
      </c>
      <c r="G41" s="20">
        <f t="shared" si="3"/>
        <v>2000</v>
      </c>
      <c r="H41" s="21">
        <v>3000</v>
      </c>
    </row>
    <row r="42" spans="1:8" x14ac:dyDescent="0.25">
      <c r="A42" s="16" t="s">
        <v>88</v>
      </c>
      <c r="B42" s="17" t="s">
        <v>185</v>
      </c>
      <c r="C42" s="18" t="s">
        <v>12</v>
      </c>
      <c r="D42" s="19">
        <v>1</v>
      </c>
      <c r="E42" s="20">
        <v>2000</v>
      </c>
      <c r="F42" s="20">
        <f t="shared" si="2"/>
        <v>2000</v>
      </c>
      <c r="G42" s="20">
        <f t="shared" si="3"/>
        <v>16054</v>
      </c>
      <c r="H42" s="21">
        <v>18054</v>
      </c>
    </row>
    <row r="43" spans="1:8" x14ac:dyDescent="0.25">
      <c r="A43" s="31"/>
      <c r="B43" s="32"/>
      <c r="C43" s="33"/>
      <c r="D43" s="34"/>
      <c r="E43" s="35">
        <f>SUM(E4:E42)</f>
        <v>66740</v>
      </c>
      <c r="F43" s="35">
        <f>SUM(F4:F42)</f>
        <v>209926</v>
      </c>
      <c r="G43" s="35">
        <f>SUM(G4:G42)</f>
        <v>374866</v>
      </c>
      <c r="H43" s="35">
        <f>SUM(H4:H42)</f>
        <v>584792</v>
      </c>
    </row>
    <row r="44" spans="1:8" x14ac:dyDescent="0.25">
      <c r="A44" s="31"/>
      <c r="B44" s="32"/>
      <c r="C44" s="33"/>
      <c r="D44" s="34"/>
      <c r="E44" s="36"/>
      <c r="F44" s="36"/>
      <c r="G44" s="36"/>
      <c r="H44" s="36"/>
    </row>
    <row r="46" spans="1:8" x14ac:dyDescent="0.25">
      <c r="B46" s="38" t="s">
        <v>174</v>
      </c>
    </row>
    <row r="47" spans="1:8" x14ac:dyDescent="0.25">
      <c r="B47" s="38" t="s">
        <v>175</v>
      </c>
    </row>
    <row r="48" spans="1:8" ht="26.4" x14ac:dyDescent="0.25">
      <c r="B48" s="38" t="s">
        <v>176</v>
      </c>
    </row>
    <row r="49" spans="2:2" x14ac:dyDescent="0.25">
      <c r="B49" s="38" t="s">
        <v>177</v>
      </c>
    </row>
    <row r="50" spans="2:2" x14ac:dyDescent="0.25">
      <c r="B50" s="38" t="s">
        <v>178</v>
      </c>
    </row>
    <row r="51" spans="2:2" x14ac:dyDescent="0.25">
      <c r="B51" s="38" t="s">
        <v>179</v>
      </c>
    </row>
    <row r="52" spans="2:2" x14ac:dyDescent="0.25">
      <c r="B52" s="38" t="s">
        <v>180</v>
      </c>
    </row>
    <row r="53" spans="2:2" ht="39.6" x14ac:dyDescent="0.25">
      <c r="B53" s="38" t="s">
        <v>181</v>
      </c>
    </row>
    <row r="54" spans="2:2" x14ac:dyDescent="0.25">
      <c r="B54" s="38" t="s">
        <v>182</v>
      </c>
    </row>
    <row r="55" spans="2:2" x14ac:dyDescent="0.25">
      <c r="B55" s="38" t="s">
        <v>183</v>
      </c>
    </row>
    <row r="56" spans="2:2" x14ac:dyDescent="0.25">
      <c r="B56" s="38" t="s">
        <v>184</v>
      </c>
    </row>
  </sheetData>
  <mergeCells count="3">
    <mergeCell ref="A5:E5"/>
    <mergeCell ref="A24:E24"/>
    <mergeCell ref="A4:E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ДВ ВЛГ</vt:lpstr>
      <vt:lpstr>покраска ГВ</vt:lpstr>
      <vt:lpstr>Цех2 душевые</vt:lpstr>
      <vt:lpstr>'покраска ГВ'!Область_печати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2022-02-04T10:31:50Z</dcterms:modified>
</cp:coreProperties>
</file>